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tch\Documents\"/>
    </mc:Choice>
  </mc:AlternateContent>
  <bookViews>
    <workbookView xWindow="0" yWindow="0" windowWidth="20490" windowHeight="7155"/>
  </bookViews>
  <sheets>
    <sheet name="GTR NE-343 Estimate_Revised" sheetId="1" r:id="rId1"/>
    <sheet name="Table 1 Carbon Pool Definitions" sheetId="2" r:id="rId2"/>
    <sheet name="Avg WRJ Pine MFTYP" sheetId="3" r:id="rId3"/>
    <sheet name="WRJ Pine Rotation" sheetId="7" r:id="rId4"/>
    <sheet name="Spruce-Fir MFTYP" sheetId="4" r:id="rId5"/>
    <sheet name="Spruce-Fir Rotation" sheetId="8" r:id="rId6"/>
    <sheet name="Oak-Pine MFTYP" sheetId="5" r:id="rId7"/>
    <sheet name="Oak-Pine Rotation" sheetId="9" r:id="rId8"/>
    <sheet name="Oak-Hickory MFTYP" sheetId="6" r:id="rId9"/>
    <sheet name="Oak-Hickory Rotation" sheetId="10" r:id="rId10"/>
    <sheet name="Elm-Ash-Red Maple MFTYP" sheetId="11" r:id="rId11"/>
    <sheet name="Elm-Ash-Red Maple Rotation" sheetId="12" r:id="rId12"/>
    <sheet name="H Maple-Beech-Y Birch MFTYP" sheetId="13" r:id="rId13"/>
    <sheet name="H Maple-Beech-Y Birch Rotation" sheetId="14" r:id="rId14"/>
    <sheet name="Aspen-White Birch MFTYP" sheetId="15" r:id="rId15"/>
    <sheet name="Aspen-White Birch Rotation" sheetId="16" r:id="rId16"/>
    <sheet name="Overall 2016 Statewide Average" sheetId="17" r:id="rId17"/>
  </sheets>
  <externalReferences>
    <externalReference r:id="rId18"/>
  </externalReferences>
  <calcPr calcId="171027"/>
</workbook>
</file>

<file path=xl/calcChain.xml><?xml version="1.0" encoding="utf-8"?>
<calcChain xmlns="http://schemas.openxmlformats.org/spreadsheetml/2006/main">
  <c r="N129" i="1" l="1"/>
  <c r="N128" i="1"/>
  <c r="N127" i="1"/>
  <c r="N126" i="1"/>
  <c r="N125" i="1"/>
  <c r="N124" i="1"/>
  <c r="N123" i="1"/>
  <c r="N122" i="1"/>
  <c r="N121" i="1"/>
  <c r="N120" i="1"/>
  <c r="N119" i="1"/>
  <c r="N118" i="1"/>
  <c r="N117" i="1"/>
  <c r="N116" i="1"/>
  <c r="N111" i="1"/>
  <c r="N110" i="1"/>
  <c r="N109" i="1"/>
  <c r="N108" i="1"/>
  <c r="N107" i="1"/>
  <c r="N106" i="1"/>
  <c r="N105" i="1"/>
  <c r="N104" i="1"/>
  <c r="N103" i="1"/>
  <c r="N102" i="1"/>
  <c r="N101" i="1"/>
  <c r="N100" i="1"/>
  <c r="N99" i="1"/>
  <c r="N98" i="1"/>
  <c r="N93" i="1"/>
  <c r="N92" i="1"/>
  <c r="N91" i="1"/>
  <c r="N90" i="1"/>
  <c r="N89" i="1"/>
  <c r="N88" i="1"/>
  <c r="N87" i="1"/>
  <c r="N86" i="1"/>
  <c r="N85" i="1"/>
  <c r="N84" i="1"/>
  <c r="N83" i="1"/>
  <c r="N82" i="1"/>
  <c r="N81" i="1"/>
  <c r="N80" i="1"/>
  <c r="N75" i="1"/>
  <c r="N74" i="1"/>
  <c r="N73" i="1"/>
  <c r="N72" i="1"/>
  <c r="N71" i="1"/>
  <c r="N70" i="1"/>
  <c r="N69" i="1"/>
  <c r="N68" i="1"/>
  <c r="N67" i="1"/>
  <c r="N66" i="1"/>
  <c r="N65" i="1"/>
  <c r="N64" i="1"/>
  <c r="N63" i="1"/>
  <c r="N62" i="1"/>
  <c r="P62" i="1"/>
  <c r="Q62" i="1"/>
  <c r="R62" i="1"/>
  <c r="S62" i="1"/>
  <c r="T62" i="1"/>
  <c r="U62" i="1"/>
  <c r="V62" i="1"/>
  <c r="N57" i="1"/>
  <c r="N56" i="1"/>
  <c r="N55" i="1"/>
  <c r="N54" i="1"/>
  <c r="N53" i="1"/>
  <c r="N52" i="1"/>
  <c r="N51" i="1"/>
  <c r="N50" i="1"/>
  <c r="N49" i="1"/>
  <c r="N48" i="1"/>
  <c r="N47" i="1"/>
  <c r="N46" i="1"/>
  <c r="N45" i="1"/>
  <c r="N44" i="1"/>
  <c r="N39" i="1"/>
  <c r="N38" i="1"/>
  <c r="N37" i="1"/>
  <c r="N36" i="1"/>
  <c r="N35" i="1"/>
  <c r="N34" i="1"/>
  <c r="N33" i="1"/>
  <c r="N32" i="1"/>
  <c r="N31" i="1"/>
  <c r="N30" i="1"/>
  <c r="N29" i="1"/>
  <c r="N28" i="1"/>
  <c r="N27" i="1"/>
  <c r="N26" i="1"/>
  <c r="N9" i="1"/>
  <c r="N10" i="1"/>
  <c r="N11" i="1"/>
  <c r="N12" i="1"/>
  <c r="N13" i="1"/>
  <c r="N14" i="1"/>
  <c r="N15" i="1"/>
  <c r="N16" i="1"/>
  <c r="N17" i="1"/>
  <c r="N18" i="1"/>
  <c r="N19" i="1"/>
  <c r="N20" i="1"/>
  <c r="N21" i="1"/>
  <c r="N8" i="1"/>
  <c r="Q140" i="1" l="1"/>
  <c r="O134" i="1" l="1"/>
  <c r="M129" i="1" l="1"/>
  <c r="M128" i="1"/>
  <c r="M127" i="1"/>
  <c r="M126" i="1"/>
  <c r="M125" i="1"/>
  <c r="M124" i="1"/>
  <c r="M123" i="1"/>
  <c r="M122" i="1"/>
  <c r="M121" i="1"/>
  <c r="M120" i="1"/>
  <c r="M119" i="1"/>
  <c r="M118" i="1"/>
  <c r="M117" i="1"/>
  <c r="M116" i="1"/>
  <c r="M111" i="1"/>
  <c r="M110" i="1"/>
  <c r="M109" i="1"/>
  <c r="M108" i="1"/>
  <c r="M107" i="1"/>
  <c r="M106" i="1"/>
  <c r="M105" i="1"/>
  <c r="M104" i="1"/>
  <c r="M103" i="1"/>
  <c r="M102" i="1"/>
  <c r="M101" i="1"/>
  <c r="M100" i="1"/>
  <c r="M99" i="1"/>
  <c r="M98" i="1"/>
  <c r="M93" i="1"/>
  <c r="M92" i="1"/>
  <c r="M91" i="1"/>
  <c r="M90" i="1"/>
  <c r="M89" i="1"/>
  <c r="M88" i="1"/>
  <c r="M87" i="1"/>
  <c r="M86" i="1"/>
  <c r="M85" i="1"/>
  <c r="M84" i="1"/>
  <c r="M83" i="1"/>
  <c r="M82" i="1"/>
  <c r="M81" i="1"/>
  <c r="M80" i="1"/>
  <c r="M75" i="1"/>
  <c r="M74" i="1"/>
  <c r="M73" i="1"/>
  <c r="M72" i="1"/>
  <c r="M71" i="1"/>
  <c r="M70" i="1"/>
  <c r="M69" i="1"/>
  <c r="M68" i="1"/>
  <c r="M67" i="1"/>
  <c r="M66" i="1"/>
  <c r="M65" i="1"/>
  <c r="M64" i="1"/>
  <c r="M63" i="1"/>
  <c r="M62" i="1"/>
  <c r="M57" i="1"/>
  <c r="M56" i="1"/>
  <c r="M55" i="1"/>
  <c r="M54" i="1"/>
  <c r="M53" i="1"/>
  <c r="M52" i="1"/>
  <c r="M51" i="1"/>
  <c r="M50" i="1"/>
  <c r="M49" i="1"/>
  <c r="M48" i="1"/>
  <c r="M47" i="1"/>
  <c r="M46" i="1"/>
  <c r="M45" i="1"/>
  <c r="M44" i="1"/>
  <c r="M39" i="1"/>
  <c r="M38" i="1"/>
  <c r="M37" i="1"/>
  <c r="M36" i="1"/>
  <c r="M35" i="1"/>
  <c r="M34" i="1"/>
  <c r="M33" i="1"/>
  <c r="M32" i="1"/>
  <c r="M31" i="1"/>
  <c r="M30" i="1"/>
  <c r="M29" i="1"/>
  <c r="M28" i="1"/>
  <c r="M27" i="1"/>
  <c r="M26" i="1"/>
  <c r="M9" i="1"/>
  <c r="M10" i="1"/>
  <c r="M11" i="1"/>
  <c r="M12" i="1"/>
  <c r="M13" i="1"/>
  <c r="M14" i="1"/>
  <c r="M15" i="1"/>
  <c r="M16" i="1"/>
  <c r="M17" i="1"/>
  <c r="M18" i="1"/>
  <c r="M19" i="1"/>
  <c r="M20" i="1"/>
  <c r="M21" i="1"/>
  <c r="M8" i="1"/>
  <c r="F129" i="1"/>
  <c r="F128" i="1"/>
  <c r="F127" i="1"/>
  <c r="F126" i="1"/>
  <c r="F125" i="1"/>
  <c r="F124" i="1"/>
  <c r="F123" i="1"/>
  <c r="F122" i="1"/>
  <c r="F121" i="1"/>
  <c r="F120" i="1"/>
  <c r="F119" i="1"/>
  <c r="F118" i="1"/>
  <c r="F117" i="1"/>
  <c r="F116" i="1"/>
  <c r="F111" i="1"/>
  <c r="F110" i="1"/>
  <c r="F109" i="1"/>
  <c r="F108" i="1"/>
  <c r="F107" i="1"/>
  <c r="F106" i="1"/>
  <c r="F105" i="1"/>
  <c r="F104" i="1"/>
  <c r="F103" i="1"/>
  <c r="F102" i="1"/>
  <c r="F101" i="1"/>
  <c r="F100" i="1"/>
  <c r="F99" i="1"/>
  <c r="F98" i="1"/>
  <c r="F93" i="1"/>
  <c r="F92" i="1"/>
  <c r="F91" i="1"/>
  <c r="F90" i="1"/>
  <c r="F89" i="1"/>
  <c r="F88" i="1"/>
  <c r="F87" i="1"/>
  <c r="F86" i="1"/>
  <c r="F85" i="1"/>
  <c r="F84" i="1"/>
  <c r="F83" i="1"/>
  <c r="F82" i="1"/>
  <c r="F81" i="1"/>
  <c r="F80" i="1"/>
  <c r="F75" i="1"/>
  <c r="F74" i="1"/>
  <c r="F73" i="1"/>
  <c r="F72" i="1"/>
  <c r="F71" i="1"/>
  <c r="F70" i="1"/>
  <c r="F69" i="1"/>
  <c r="F68" i="1"/>
  <c r="F67" i="1"/>
  <c r="F66" i="1"/>
  <c r="F65" i="1"/>
  <c r="F64" i="1"/>
  <c r="F63" i="1"/>
  <c r="F62" i="1"/>
  <c r="F57" i="1"/>
  <c r="F56" i="1"/>
  <c r="F55" i="1"/>
  <c r="F54" i="1"/>
  <c r="F53" i="1"/>
  <c r="F52" i="1"/>
  <c r="F51" i="1"/>
  <c r="F50" i="1"/>
  <c r="F49" i="1"/>
  <c r="F48" i="1"/>
  <c r="F47" i="1"/>
  <c r="F46" i="1"/>
  <c r="F45" i="1"/>
  <c r="F44" i="1"/>
  <c r="F39" i="1"/>
  <c r="F38" i="1"/>
  <c r="F37" i="1"/>
  <c r="F36" i="1"/>
  <c r="F35" i="1"/>
  <c r="F34" i="1"/>
  <c r="F33" i="1"/>
  <c r="F32" i="1"/>
  <c r="F31" i="1"/>
  <c r="F30" i="1"/>
  <c r="F29" i="1"/>
  <c r="F28" i="1"/>
  <c r="F27" i="1"/>
  <c r="F26" i="1"/>
  <c r="F9" i="1"/>
  <c r="F10" i="1"/>
  <c r="F11" i="1"/>
  <c r="F12" i="1"/>
  <c r="F13" i="1"/>
  <c r="F14" i="1"/>
  <c r="F15" i="1"/>
  <c r="F16" i="1"/>
  <c r="F17" i="1"/>
  <c r="F18" i="1"/>
  <c r="F19" i="1"/>
  <c r="F20" i="1"/>
  <c r="F21" i="1"/>
  <c r="F8" i="1"/>
  <c r="U129" i="1" l="1"/>
  <c r="T129" i="1"/>
  <c r="S129" i="1"/>
  <c r="R129" i="1"/>
  <c r="Q129" i="1"/>
  <c r="P129" i="1"/>
  <c r="U128" i="1"/>
  <c r="T128" i="1"/>
  <c r="S128" i="1"/>
  <c r="R128" i="1"/>
  <c r="Q128" i="1"/>
  <c r="P128" i="1"/>
  <c r="U127" i="1"/>
  <c r="T127" i="1"/>
  <c r="S127" i="1"/>
  <c r="R127" i="1"/>
  <c r="Q127" i="1"/>
  <c r="P127" i="1"/>
  <c r="U126" i="1"/>
  <c r="T126" i="1"/>
  <c r="S126" i="1"/>
  <c r="R126" i="1"/>
  <c r="Q126" i="1"/>
  <c r="P126" i="1"/>
  <c r="U125" i="1"/>
  <c r="T125" i="1"/>
  <c r="S125" i="1"/>
  <c r="R125" i="1"/>
  <c r="Q125" i="1"/>
  <c r="P125" i="1"/>
  <c r="U124" i="1"/>
  <c r="T124" i="1"/>
  <c r="S124" i="1"/>
  <c r="R124" i="1"/>
  <c r="Q124" i="1"/>
  <c r="P124" i="1"/>
  <c r="U123" i="1"/>
  <c r="T123" i="1"/>
  <c r="S123" i="1"/>
  <c r="R123" i="1"/>
  <c r="Q123" i="1"/>
  <c r="P123" i="1"/>
  <c r="U122" i="1"/>
  <c r="T122" i="1"/>
  <c r="S122" i="1"/>
  <c r="R122" i="1"/>
  <c r="Q122" i="1"/>
  <c r="P122" i="1"/>
  <c r="U121" i="1"/>
  <c r="T121" i="1"/>
  <c r="S121" i="1"/>
  <c r="R121" i="1"/>
  <c r="Q121" i="1"/>
  <c r="P121" i="1"/>
  <c r="U120" i="1"/>
  <c r="T120" i="1"/>
  <c r="S120" i="1"/>
  <c r="R120" i="1"/>
  <c r="Q120" i="1"/>
  <c r="P120" i="1"/>
  <c r="U119" i="1"/>
  <c r="T119" i="1"/>
  <c r="S119" i="1"/>
  <c r="R119" i="1"/>
  <c r="Q119" i="1"/>
  <c r="P119" i="1"/>
  <c r="U118" i="1"/>
  <c r="T118" i="1"/>
  <c r="S118" i="1"/>
  <c r="R118" i="1"/>
  <c r="Q118" i="1"/>
  <c r="P118" i="1"/>
  <c r="U117" i="1"/>
  <c r="T117" i="1"/>
  <c r="S117" i="1"/>
  <c r="R117" i="1"/>
  <c r="Q117" i="1"/>
  <c r="P117" i="1"/>
  <c r="U116" i="1"/>
  <c r="T116" i="1"/>
  <c r="S116" i="1"/>
  <c r="R116" i="1"/>
  <c r="Q116" i="1"/>
  <c r="P116" i="1"/>
  <c r="U111" i="1"/>
  <c r="T111" i="1"/>
  <c r="S111" i="1"/>
  <c r="R111" i="1"/>
  <c r="Q111" i="1"/>
  <c r="P111" i="1"/>
  <c r="U110" i="1"/>
  <c r="T110" i="1"/>
  <c r="S110" i="1"/>
  <c r="R110" i="1"/>
  <c r="Q110" i="1"/>
  <c r="P110" i="1"/>
  <c r="U109" i="1"/>
  <c r="T109" i="1"/>
  <c r="S109" i="1"/>
  <c r="R109" i="1"/>
  <c r="Q109" i="1"/>
  <c r="P109" i="1"/>
  <c r="U108" i="1"/>
  <c r="T108" i="1"/>
  <c r="S108" i="1"/>
  <c r="R108" i="1"/>
  <c r="Q108" i="1"/>
  <c r="P108" i="1"/>
  <c r="U107" i="1"/>
  <c r="T107" i="1"/>
  <c r="S107" i="1"/>
  <c r="R107" i="1"/>
  <c r="Q107" i="1"/>
  <c r="P107" i="1"/>
  <c r="U106" i="1"/>
  <c r="T106" i="1"/>
  <c r="S106" i="1"/>
  <c r="R106" i="1"/>
  <c r="Q106" i="1"/>
  <c r="P106" i="1"/>
  <c r="U105" i="1"/>
  <c r="T105" i="1"/>
  <c r="S105" i="1"/>
  <c r="R105" i="1"/>
  <c r="Q105" i="1"/>
  <c r="P105" i="1"/>
  <c r="U104" i="1"/>
  <c r="T104" i="1"/>
  <c r="S104" i="1"/>
  <c r="R104" i="1"/>
  <c r="Q104" i="1"/>
  <c r="P104" i="1"/>
  <c r="U103" i="1"/>
  <c r="T103" i="1"/>
  <c r="S103" i="1"/>
  <c r="R103" i="1"/>
  <c r="Q103" i="1"/>
  <c r="P103" i="1"/>
  <c r="U102" i="1"/>
  <c r="T102" i="1"/>
  <c r="S102" i="1"/>
  <c r="R102" i="1"/>
  <c r="Q102" i="1"/>
  <c r="P102" i="1"/>
  <c r="U101" i="1"/>
  <c r="T101" i="1"/>
  <c r="S101" i="1"/>
  <c r="R101" i="1"/>
  <c r="Q101" i="1"/>
  <c r="P101" i="1"/>
  <c r="U100" i="1"/>
  <c r="T100" i="1"/>
  <c r="S100" i="1"/>
  <c r="R100" i="1"/>
  <c r="Q100" i="1"/>
  <c r="P100" i="1"/>
  <c r="U99" i="1"/>
  <c r="T99" i="1"/>
  <c r="S99" i="1"/>
  <c r="R99" i="1"/>
  <c r="Q99" i="1"/>
  <c r="P99" i="1"/>
  <c r="U98" i="1"/>
  <c r="T98" i="1"/>
  <c r="S98" i="1"/>
  <c r="R98" i="1"/>
  <c r="Q98" i="1"/>
  <c r="P98" i="1"/>
  <c r="U93" i="1"/>
  <c r="T93" i="1"/>
  <c r="S93" i="1"/>
  <c r="R93" i="1"/>
  <c r="Q93" i="1"/>
  <c r="P93" i="1"/>
  <c r="U92" i="1"/>
  <c r="T92" i="1"/>
  <c r="S92" i="1"/>
  <c r="R92" i="1"/>
  <c r="Q92" i="1"/>
  <c r="P92" i="1"/>
  <c r="U91" i="1"/>
  <c r="T91" i="1"/>
  <c r="S91" i="1"/>
  <c r="R91" i="1"/>
  <c r="Q91" i="1"/>
  <c r="P91" i="1"/>
  <c r="U90" i="1"/>
  <c r="T90" i="1"/>
  <c r="S90" i="1"/>
  <c r="R90" i="1"/>
  <c r="Q90" i="1"/>
  <c r="P90" i="1"/>
  <c r="U89" i="1"/>
  <c r="T89" i="1"/>
  <c r="S89" i="1"/>
  <c r="R89" i="1"/>
  <c r="Q89" i="1"/>
  <c r="P89" i="1"/>
  <c r="U88" i="1"/>
  <c r="T88" i="1"/>
  <c r="S88" i="1"/>
  <c r="R88" i="1"/>
  <c r="Q88" i="1"/>
  <c r="P88" i="1"/>
  <c r="U87" i="1"/>
  <c r="T87" i="1"/>
  <c r="S87" i="1"/>
  <c r="R87" i="1"/>
  <c r="Q87" i="1"/>
  <c r="P87" i="1"/>
  <c r="U86" i="1"/>
  <c r="T86" i="1"/>
  <c r="S86" i="1"/>
  <c r="R86" i="1"/>
  <c r="Q86" i="1"/>
  <c r="P86" i="1"/>
  <c r="U85" i="1"/>
  <c r="T85" i="1"/>
  <c r="S85" i="1"/>
  <c r="R85" i="1"/>
  <c r="Q85" i="1"/>
  <c r="P85" i="1"/>
  <c r="U84" i="1"/>
  <c r="T84" i="1"/>
  <c r="S84" i="1"/>
  <c r="R84" i="1"/>
  <c r="Q84" i="1"/>
  <c r="P84" i="1"/>
  <c r="U83" i="1"/>
  <c r="T83" i="1"/>
  <c r="S83" i="1"/>
  <c r="R83" i="1"/>
  <c r="Q83" i="1"/>
  <c r="P83" i="1"/>
  <c r="U82" i="1"/>
  <c r="T82" i="1"/>
  <c r="S82" i="1"/>
  <c r="R82" i="1"/>
  <c r="Q82" i="1"/>
  <c r="P82" i="1"/>
  <c r="U81" i="1"/>
  <c r="T81" i="1"/>
  <c r="S81" i="1"/>
  <c r="R81" i="1"/>
  <c r="Q81" i="1"/>
  <c r="P81" i="1"/>
  <c r="U80" i="1"/>
  <c r="T80" i="1"/>
  <c r="S80" i="1"/>
  <c r="R80" i="1"/>
  <c r="Q80" i="1"/>
  <c r="P80" i="1"/>
  <c r="U75" i="1"/>
  <c r="T75" i="1"/>
  <c r="S75" i="1"/>
  <c r="R75" i="1"/>
  <c r="Q75" i="1"/>
  <c r="P75" i="1"/>
  <c r="U74" i="1"/>
  <c r="T74" i="1"/>
  <c r="S74" i="1"/>
  <c r="R74" i="1"/>
  <c r="Q74" i="1"/>
  <c r="P74" i="1"/>
  <c r="U73" i="1"/>
  <c r="T73" i="1"/>
  <c r="S73" i="1"/>
  <c r="R73" i="1"/>
  <c r="Q73" i="1"/>
  <c r="P73" i="1"/>
  <c r="U72" i="1"/>
  <c r="T72" i="1"/>
  <c r="S72" i="1"/>
  <c r="R72" i="1"/>
  <c r="Q72" i="1"/>
  <c r="P72" i="1"/>
  <c r="U71" i="1"/>
  <c r="T71" i="1"/>
  <c r="S71" i="1"/>
  <c r="R71" i="1"/>
  <c r="Q71" i="1"/>
  <c r="P71" i="1"/>
  <c r="U70" i="1"/>
  <c r="T70" i="1"/>
  <c r="S70" i="1"/>
  <c r="R70" i="1"/>
  <c r="Q70" i="1"/>
  <c r="P70" i="1"/>
  <c r="U69" i="1"/>
  <c r="T69" i="1"/>
  <c r="S69" i="1"/>
  <c r="R69" i="1"/>
  <c r="Q69" i="1"/>
  <c r="P69" i="1"/>
  <c r="U68" i="1"/>
  <c r="T68" i="1"/>
  <c r="S68" i="1"/>
  <c r="R68" i="1"/>
  <c r="Q68" i="1"/>
  <c r="P68" i="1"/>
  <c r="U67" i="1"/>
  <c r="T67" i="1"/>
  <c r="S67" i="1"/>
  <c r="R67" i="1"/>
  <c r="Q67" i="1"/>
  <c r="P67" i="1"/>
  <c r="U66" i="1"/>
  <c r="T66" i="1"/>
  <c r="S66" i="1"/>
  <c r="R66" i="1"/>
  <c r="Q66" i="1"/>
  <c r="P66" i="1"/>
  <c r="U65" i="1"/>
  <c r="T65" i="1"/>
  <c r="S65" i="1"/>
  <c r="R65" i="1"/>
  <c r="Q65" i="1"/>
  <c r="P65" i="1"/>
  <c r="U64" i="1"/>
  <c r="T64" i="1"/>
  <c r="S64" i="1"/>
  <c r="R64" i="1"/>
  <c r="Q64" i="1"/>
  <c r="P64" i="1"/>
  <c r="U63" i="1"/>
  <c r="T63" i="1"/>
  <c r="S63" i="1"/>
  <c r="R63" i="1"/>
  <c r="Q63" i="1"/>
  <c r="P63" i="1"/>
  <c r="U57" i="1"/>
  <c r="T57" i="1"/>
  <c r="S57" i="1"/>
  <c r="R57" i="1"/>
  <c r="Q57" i="1"/>
  <c r="P57" i="1"/>
  <c r="U56" i="1"/>
  <c r="T56" i="1"/>
  <c r="S56" i="1"/>
  <c r="R56" i="1"/>
  <c r="Q56" i="1"/>
  <c r="P56" i="1"/>
  <c r="U55" i="1"/>
  <c r="T55" i="1"/>
  <c r="S55" i="1"/>
  <c r="R55" i="1"/>
  <c r="Q55" i="1"/>
  <c r="P55" i="1"/>
  <c r="U54" i="1"/>
  <c r="T54" i="1"/>
  <c r="S54" i="1"/>
  <c r="R54" i="1"/>
  <c r="Q54" i="1"/>
  <c r="P54" i="1"/>
  <c r="U53" i="1"/>
  <c r="T53" i="1"/>
  <c r="S53" i="1"/>
  <c r="R53" i="1"/>
  <c r="Q53" i="1"/>
  <c r="P53" i="1"/>
  <c r="U52" i="1"/>
  <c r="T52" i="1"/>
  <c r="S52" i="1"/>
  <c r="R52" i="1"/>
  <c r="Q52" i="1"/>
  <c r="P52" i="1"/>
  <c r="U51" i="1"/>
  <c r="T51" i="1"/>
  <c r="S51" i="1"/>
  <c r="R51" i="1"/>
  <c r="Q51" i="1"/>
  <c r="P51" i="1"/>
  <c r="U50" i="1"/>
  <c r="T50" i="1"/>
  <c r="S50" i="1"/>
  <c r="R50" i="1"/>
  <c r="Q50" i="1"/>
  <c r="P50" i="1"/>
  <c r="U49" i="1"/>
  <c r="T49" i="1"/>
  <c r="S49" i="1"/>
  <c r="R49" i="1"/>
  <c r="Q49" i="1"/>
  <c r="P49" i="1"/>
  <c r="U48" i="1"/>
  <c r="T48" i="1"/>
  <c r="S48" i="1"/>
  <c r="R48" i="1"/>
  <c r="Q48" i="1"/>
  <c r="P48" i="1"/>
  <c r="U47" i="1"/>
  <c r="T47" i="1"/>
  <c r="S47" i="1"/>
  <c r="R47" i="1"/>
  <c r="Q47" i="1"/>
  <c r="P47" i="1"/>
  <c r="U46" i="1"/>
  <c r="T46" i="1"/>
  <c r="S46" i="1"/>
  <c r="R46" i="1"/>
  <c r="Q46" i="1"/>
  <c r="P46" i="1"/>
  <c r="U45" i="1"/>
  <c r="T45" i="1"/>
  <c r="S45" i="1"/>
  <c r="R45" i="1"/>
  <c r="Q45" i="1"/>
  <c r="P45" i="1"/>
  <c r="U44" i="1"/>
  <c r="T44" i="1"/>
  <c r="S44" i="1"/>
  <c r="R44" i="1"/>
  <c r="Q44" i="1"/>
  <c r="P44" i="1"/>
  <c r="U39" i="1"/>
  <c r="T39" i="1"/>
  <c r="S39" i="1"/>
  <c r="R39" i="1"/>
  <c r="Q39" i="1"/>
  <c r="P39" i="1"/>
  <c r="U38" i="1"/>
  <c r="T38" i="1"/>
  <c r="S38" i="1"/>
  <c r="R38" i="1"/>
  <c r="Q38" i="1"/>
  <c r="P38" i="1"/>
  <c r="U37" i="1"/>
  <c r="T37" i="1"/>
  <c r="S37" i="1"/>
  <c r="R37" i="1"/>
  <c r="Q37" i="1"/>
  <c r="P37" i="1"/>
  <c r="U36" i="1"/>
  <c r="T36" i="1"/>
  <c r="S36" i="1"/>
  <c r="R36" i="1"/>
  <c r="Q36" i="1"/>
  <c r="P36" i="1"/>
  <c r="U35" i="1"/>
  <c r="T35" i="1"/>
  <c r="S35" i="1"/>
  <c r="R35" i="1"/>
  <c r="Q35" i="1"/>
  <c r="P35" i="1"/>
  <c r="U34" i="1"/>
  <c r="T34" i="1"/>
  <c r="S34" i="1"/>
  <c r="R34" i="1"/>
  <c r="Q34" i="1"/>
  <c r="P34" i="1"/>
  <c r="U33" i="1"/>
  <c r="T33" i="1"/>
  <c r="S33" i="1"/>
  <c r="R33" i="1"/>
  <c r="Q33" i="1"/>
  <c r="P33" i="1"/>
  <c r="U32" i="1"/>
  <c r="T32" i="1"/>
  <c r="S32" i="1"/>
  <c r="R32" i="1"/>
  <c r="Q32" i="1"/>
  <c r="P32" i="1"/>
  <c r="U31" i="1"/>
  <c r="T31" i="1"/>
  <c r="S31" i="1"/>
  <c r="R31" i="1"/>
  <c r="Q31" i="1"/>
  <c r="P31" i="1"/>
  <c r="U30" i="1"/>
  <c r="T30" i="1"/>
  <c r="S30" i="1"/>
  <c r="R30" i="1"/>
  <c r="Q30" i="1"/>
  <c r="P30" i="1"/>
  <c r="U29" i="1"/>
  <c r="T29" i="1"/>
  <c r="S29" i="1"/>
  <c r="R29" i="1"/>
  <c r="Q29" i="1"/>
  <c r="P29" i="1"/>
  <c r="U28" i="1"/>
  <c r="T28" i="1"/>
  <c r="S28" i="1"/>
  <c r="R28" i="1"/>
  <c r="Q28" i="1"/>
  <c r="P28" i="1"/>
  <c r="U27" i="1"/>
  <c r="T27" i="1"/>
  <c r="S27" i="1"/>
  <c r="R27" i="1"/>
  <c r="Q27" i="1"/>
  <c r="P27" i="1"/>
  <c r="U26" i="1"/>
  <c r="T26" i="1"/>
  <c r="S26" i="1"/>
  <c r="R26" i="1"/>
  <c r="Q26" i="1"/>
  <c r="P26" i="1"/>
  <c r="U21" i="1"/>
  <c r="T21" i="1"/>
  <c r="S21" i="1"/>
  <c r="R21" i="1"/>
  <c r="Q21" i="1"/>
  <c r="P21" i="1"/>
  <c r="U20" i="1"/>
  <c r="T20" i="1"/>
  <c r="S20" i="1"/>
  <c r="R20" i="1"/>
  <c r="Q20" i="1"/>
  <c r="P20" i="1"/>
  <c r="U19" i="1"/>
  <c r="T19" i="1"/>
  <c r="S19" i="1"/>
  <c r="R19" i="1"/>
  <c r="Q19" i="1"/>
  <c r="P19" i="1"/>
  <c r="U18" i="1"/>
  <c r="T18" i="1"/>
  <c r="S18" i="1"/>
  <c r="R18" i="1"/>
  <c r="Q18" i="1"/>
  <c r="P18" i="1"/>
  <c r="U17" i="1"/>
  <c r="T17" i="1"/>
  <c r="S17" i="1"/>
  <c r="R17" i="1"/>
  <c r="Q17" i="1"/>
  <c r="P17" i="1"/>
  <c r="U16" i="1"/>
  <c r="T16" i="1"/>
  <c r="S16" i="1"/>
  <c r="R16" i="1"/>
  <c r="Q16" i="1"/>
  <c r="P16" i="1"/>
  <c r="U15" i="1"/>
  <c r="T15" i="1"/>
  <c r="S15" i="1"/>
  <c r="R15" i="1"/>
  <c r="Q15" i="1"/>
  <c r="P15" i="1"/>
  <c r="U14" i="1"/>
  <c r="T14" i="1"/>
  <c r="S14" i="1"/>
  <c r="R14" i="1"/>
  <c r="Q14" i="1"/>
  <c r="P14" i="1"/>
  <c r="U13" i="1"/>
  <c r="T13" i="1"/>
  <c r="S13" i="1"/>
  <c r="R13" i="1"/>
  <c r="Q13" i="1"/>
  <c r="P13" i="1"/>
  <c r="U12" i="1"/>
  <c r="T12" i="1"/>
  <c r="S12" i="1"/>
  <c r="R12" i="1"/>
  <c r="Q12" i="1"/>
  <c r="P12" i="1"/>
  <c r="U11" i="1"/>
  <c r="T11" i="1"/>
  <c r="S11" i="1"/>
  <c r="R11" i="1"/>
  <c r="Q11" i="1"/>
  <c r="P11" i="1"/>
  <c r="U10" i="1"/>
  <c r="T10" i="1"/>
  <c r="S10" i="1"/>
  <c r="R10" i="1"/>
  <c r="Q10" i="1"/>
  <c r="P10" i="1"/>
  <c r="U9" i="1"/>
  <c r="T9" i="1"/>
  <c r="S9" i="1"/>
  <c r="R9" i="1"/>
  <c r="Q9" i="1"/>
  <c r="P9" i="1"/>
  <c r="U8" i="1"/>
  <c r="T8" i="1"/>
  <c r="S8" i="1"/>
  <c r="R8" i="1"/>
  <c r="Q8" i="1"/>
  <c r="P8" i="1"/>
  <c r="V104" i="1" l="1"/>
  <c r="V108" i="1"/>
  <c r="V118" i="1"/>
  <c r="V122" i="1"/>
  <c r="V126" i="1"/>
  <c r="V98" i="1"/>
  <c r="V99" i="1"/>
  <c r="V102" i="1"/>
  <c r="V103" i="1"/>
  <c r="V106" i="1"/>
  <c r="V107" i="1"/>
  <c r="V110" i="1"/>
  <c r="V111" i="1"/>
  <c r="V100" i="1"/>
  <c r="V101" i="1"/>
  <c r="V105" i="1"/>
  <c r="V109" i="1"/>
  <c r="V116" i="1"/>
  <c r="V117" i="1"/>
  <c r="V120" i="1"/>
  <c r="V121" i="1"/>
  <c r="V124" i="1"/>
  <c r="V125" i="1"/>
  <c r="V128" i="1"/>
  <c r="V129" i="1"/>
  <c r="V119" i="1"/>
  <c r="V123" i="1"/>
  <c r="V127" i="1"/>
  <c r="O22" i="1" l="1"/>
  <c r="V15" i="1"/>
  <c r="P22" i="1"/>
  <c r="V68" i="1"/>
  <c r="V72" i="1"/>
  <c r="P76" i="1"/>
  <c r="P130" i="1"/>
  <c r="R40" i="1"/>
  <c r="R76" i="1"/>
  <c r="R112" i="1"/>
  <c r="Q22" i="1"/>
  <c r="V26" i="1"/>
  <c r="V34" i="1"/>
  <c r="V64" i="1"/>
  <c r="V67" i="1"/>
  <c r="V71" i="1"/>
  <c r="V75" i="1"/>
  <c r="V83" i="1"/>
  <c r="V91" i="1"/>
  <c r="Q112" i="1"/>
  <c r="V19" i="1"/>
  <c r="S40" i="1"/>
  <c r="V30" i="1"/>
  <c r="V45" i="1"/>
  <c r="V53" i="1"/>
  <c r="S76" i="1"/>
  <c r="S130" i="1"/>
  <c r="T58" i="1"/>
  <c r="T130" i="1"/>
  <c r="U40" i="1"/>
  <c r="U76" i="1"/>
  <c r="U112" i="1"/>
  <c r="O40" i="1"/>
  <c r="O58" i="1"/>
  <c r="O76" i="1"/>
  <c r="O94" i="1"/>
  <c r="O112" i="1"/>
  <c r="O130" i="1"/>
  <c r="V87" i="1"/>
  <c r="V73" i="1"/>
  <c r="V69" i="1"/>
  <c r="V65" i="1"/>
  <c r="V57" i="1"/>
  <c r="V49" i="1"/>
  <c r="V38" i="1"/>
  <c r="V11" i="1"/>
  <c r="U41" i="1" l="1"/>
  <c r="S77" i="1"/>
  <c r="S41" i="1"/>
  <c r="R113" i="1"/>
  <c r="P77" i="1"/>
  <c r="T131" i="1"/>
  <c r="R77" i="1"/>
  <c r="U113" i="1"/>
  <c r="T59" i="1"/>
  <c r="Q113" i="1"/>
  <c r="R41" i="1"/>
  <c r="U77" i="1"/>
  <c r="S131" i="1"/>
  <c r="Q23" i="1"/>
  <c r="P131" i="1"/>
  <c r="P23" i="1"/>
  <c r="V39" i="1"/>
  <c r="V27" i="1"/>
  <c r="V93" i="1"/>
  <c r="V81" i="1"/>
  <c r="V47" i="1"/>
  <c r="V37" i="1"/>
  <c r="V33" i="1"/>
  <c r="V29" i="1"/>
  <c r="T76" i="1"/>
  <c r="T40" i="1"/>
  <c r="Q94" i="1"/>
  <c r="Q40" i="1"/>
  <c r="V54" i="1"/>
  <c r="V50" i="1"/>
  <c r="P58" i="1"/>
  <c r="V36" i="1"/>
  <c r="V32" i="1"/>
  <c r="V28" i="1"/>
  <c r="V31" i="1"/>
  <c r="V85" i="1"/>
  <c r="U130" i="1"/>
  <c r="U94" i="1"/>
  <c r="U22" i="1"/>
  <c r="V92" i="1"/>
  <c r="V80" i="1"/>
  <c r="V48" i="1"/>
  <c r="R130" i="1"/>
  <c r="R94" i="1"/>
  <c r="R22" i="1"/>
  <c r="V18" i="1"/>
  <c r="V14" i="1"/>
  <c r="V10" i="1"/>
  <c r="P112" i="1"/>
  <c r="P94" i="1"/>
  <c r="V74" i="1"/>
  <c r="V70" i="1"/>
  <c r="V66" i="1"/>
  <c r="V56" i="1"/>
  <c r="V35" i="1"/>
  <c r="V89" i="1"/>
  <c r="V88" i="1"/>
  <c r="V84" i="1"/>
  <c r="T22" i="1"/>
  <c r="S112" i="1"/>
  <c r="S94" i="1"/>
  <c r="S58" i="1"/>
  <c r="V44" i="1"/>
  <c r="V52" i="1"/>
  <c r="U58" i="1"/>
  <c r="T112" i="1"/>
  <c r="V20" i="1"/>
  <c r="V16" i="1"/>
  <c r="V12" i="1"/>
  <c r="Q76" i="1"/>
  <c r="V63" i="1"/>
  <c r="V55" i="1"/>
  <c r="V51" i="1"/>
  <c r="R58" i="1"/>
  <c r="V21" i="1"/>
  <c r="V17" i="1"/>
  <c r="V13" i="1"/>
  <c r="V9" i="1"/>
  <c r="V90" i="1"/>
  <c r="V86" i="1"/>
  <c r="V82" i="1"/>
  <c r="V46" i="1"/>
  <c r="S22" i="1"/>
  <c r="Q130" i="1"/>
  <c r="Q58" i="1"/>
  <c r="P40" i="1"/>
  <c r="T94" i="1"/>
  <c r="V8" i="1"/>
  <c r="T95" i="1" l="1"/>
  <c r="T96" i="1"/>
  <c r="Q131" i="1"/>
  <c r="S113" i="1"/>
  <c r="S114" i="1"/>
  <c r="R95" i="1"/>
  <c r="R96" i="1"/>
  <c r="Q41" i="1"/>
  <c r="S134" i="1"/>
  <c r="S23" i="1"/>
  <c r="T134" i="1"/>
  <c r="T23" i="1"/>
  <c r="R131" i="1"/>
  <c r="R132" i="1"/>
  <c r="U23" i="1"/>
  <c r="U134" i="1"/>
  <c r="P59" i="1"/>
  <c r="Q95" i="1"/>
  <c r="Q96" i="1"/>
  <c r="Q134" i="1"/>
  <c r="P41" i="1"/>
  <c r="R59" i="1"/>
  <c r="R60" i="1"/>
  <c r="Q77" i="1"/>
  <c r="Q78" i="1"/>
  <c r="T113" i="1"/>
  <c r="T114" i="1"/>
  <c r="S59" i="1"/>
  <c r="P95" i="1"/>
  <c r="P96" i="1"/>
  <c r="V96" i="1" s="1"/>
  <c r="U95" i="1"/>
  <c r="U96" i="1"/>
  <c r="T41" i="1"/>
  <c r="P134" i="1"/>
  <c r="Q59" i="1"/>
  <c r="U60" i="1"/>
  <c r="U59" i="1"/>
  <c r="S96" i="1"/>
  <c r="S95" i="1"/>
  <c r="P113" i="1"/>
  <c r="R23" i="1"/>
  <c r="R134" i="1"/>
  <c r="U131" i="1"/>
  <c r="T78" i="1"/>
  <c r="T77" i="1"/>
  <c r="V76" i="1"/>
  <c r="V112" i="1"/>
  <c r="V58" i="1"/>
  <c r="V40" i="1"/>
  <c r="V94" i="1"/>
  <c r="V130" i="1"/>
  <c r="V22" i="1"/>
  <c r="W40" i="1" l="1"/>
  <c r="V41" i="1"/>
  <c r="R42" i="1"/>
  <c r="U42" i="1"/>
  <c r="S42" i="1"/>
  <c r="R135" i="1"/>
  <c r="T42" i="1"/>
  <c r="P141" i="1"/>
  <c r="Q141" i="1" s="1"/>
  <c r="R141" i="1" s="1"/>
  <c r="Q135" i="1"/>
  <c r="P142" i="1"/>
  <c r="Q142" i="1" s="1"/>
  <c r="R142" i="1" s="1"/>
  <c r="T135" i="1"/>
  <c r="Q42" i="1"/>
  <c r="W22" i="1"/>
  <c r="V23" i="1"/>
  <c r="V134" i="1"/>
  <c r="Q24" i="1"/>
  <c r="P24" i="1"/>
  <c r="W58" i="1"/>
  <c r="V59" i="1"/>
  <c r="T60" i="1"/>
  <c r="R24" i="1"/>
  <c r="P143" i="1"/>
  <c r="Q143" i="1" s="1"/>
  <c r="R143" i="1" s="1"/>
  <c r="U135" i="1"/>
  <c r="W130" i="1"/>
  <c r="V131" i="1"/>
  <c r="P132" i="1"/>
  <c r="V132" i="1" s="1"/>
  <c r="T132" i="1"/>
  <c r="S132" i="1"/>
  <c r="W112" i="1"/>
  <c r="V113" i="1"/>
  <c r="R114" i="1"/>
  <c r="U114" i="1"/>
  <c r="Q114" i="1"/>
  <c r="Q60" i="1"/>
  <c r="S60" i="1"/>
  <c r="P42" i="1"/>
  <c r="U24" i="1"/>
  <c r="T24" i="1"/>
  <c r="S135" i="1"/>
  <c r="W94" i="1"/>
  <c r="V95" i="1"/>
  <c r="W76" i="1"/>
  <c r="V77" i="1"/>
  <c r="S78" i="1"/>
  <c r="U78" i="1"/>
  <c r="P78" i="1"/>
  <c r="R78" i="1"/>
  <c r="U132" i="1"/>
  <c r="P114" i="1"/>
  <c r="P139" i="1"/>
  <c r="P135" i="1"/>
  <c r="P60" i="1"/>
  <c r="V60" i="1" s="1"/>
  <c r="S24" i="1"/>
  <c r="Q132" i="1"/>
  <c r="V135" i="1" l="1"/>
  <c r="W134" i="1"/>
  <c r="R136" i="1"/>
  <c r="P136" i="1"/>
  <c r="V78" i="1"/>
  <c r="S136" i="1"/>
  <c r="V24" i="1"/>
  <c r="T136" i="1"/>
  <c r="Q139" i="1"/>
  <c r="P144" i="1"/>
  <c r="V114" i="1"/>
  <c r="U136" i="1"/>
  <c r="Q136" i="1"/>
  <c r="V42" i="1"/>
  <c r="R139" i="1" l="1"/>
  <c r="R144" i="1" s="1"/>
  <c r="Q144" i="1"/>
  <c r="V136" i="1"/>
</calcChain>
</file>

<file path=xl/sharedStrings.xml><?xml version="1.0" encoding="utf-8"?>
<sst xmlns="http://schemas.openxmlformats.org/spreadsheetml/2006/main" count="371" uniqueCount="73">
  <si>
    <t>Table</t>
  </si>
  <si>
    <t>Region</t>
  </si>
  <si>
    <t>Forest type</t>
  </si>
  <si>
    <t>A1</t>
  </si>
  <si>
    <t>NE</t>
  </si>
  <si>
    <t>Aspen-birch</t>
  </si>
  <si>
    <t>A2</t>
  </si>
  <si>
    <t>Maple-beech-birch</t>
  </si>
  <si>
    <t>A3</t>
  </si>
  <si>
    <t>Oak-hickory</t>
  </si>
  <si>
    <t>A4</t>
  </si>
  <si>
    <t>Oak-pine</t>
  </si>
  <si>
    <t>A5</t>
  </si>
  <si>
    <t>Spruce-balsam fir</t>
  </si>
  <si>
    <t>A6</t>
  </si>
  <si>
    <t>White-red-jack pine</t>
  </si>
  <si>
    <t>NLS</t>
  </si>
  <si>
    <t>A8</t>
  </si>
  <si>
    <t>Elm-ash-cottonwood</t>
  </si>
  <si>
    <t>Type Total</t>
  </si>
  <si>
    <t>GRAND TOTAL</t>
  </si>
  <si>
    <t xml:space="preserve">Analysis uses the  Northeastern Research Station GTR NE-343 - "Methods for Calculating Forest Ecosystem and Harvested Carbon with </t>
  </si>
  <si>
    <t>with Standard Estimates for Forest Types of the United States"</t>
  </si>
  <si>
    <t>EPA Component</t>
  </si>
  <si>
    <t>Aboveground Biomass</t>
  </si>
  <si>
    <t>Litter</t>
  </si>
  <si>
    <t>Dead Wood</t>
  </si>
  <si>
    <t>Soil - Organic Carbon</t>
  </si>
  <si>
    <t>(Source: Forestland acres by forest type group by stand age (5 year classes))</t>
  </si>
  <si>
    <t>Total</t>
  </si>
  <si>
    <t>Average Metric 
Tonnes Carbon
per Acre</t>
  </si>
  <si>
    <t>Acres</t>
  </si>
  <si>
    <t>Estimate of Forestland Carbon Stocks (Metric Tonnes Carbon (MTC)),</t>
  </si>
  <si>
    <t>Live tree 
(MTC)</t>
  </si>
  <si>
    <t>Standing dead 
(MTC)</t>
  </si>
  <si>
    <t>Understory 
(MTC)</t>
  </si>
  <si>
    <t>Forest floor 
(MTC)</t>
  </si>
  <si>
    <t>Soil 
(MTC)</t>
  </si>
  <si>
    <t>Forest Type Group
by Age Class Total
(MTC)</t>
  </si>
  <si>
    <r>
      <t xml:space="preserve">which provided Forest Ecosystem Yield Tables for Reforestation, i.e. Carbon Stocks on Forestland after Clearcut Harvest.  </t>
    </r>
    <r>
      <rPr>
        <b/>
        <sz val="12"/>
        <color rgb="FFFF0000"/>
        <rFont val="Arial"/>
        <family val="2"/>
      </rPr>
      <t>Forest Floor and Soil revised using Domke 2018 Estimates</t>
    </r>
  </si>
  <si>
    <t>Overall Average MTC/Acre</t>
  </si>
  <si>
    <t>Component Percentage Share</t>
  </si>
  <si>
    <t xml:space="preserve">Table 1. Classification of carbon in forest ecosystems </t>
  </si>
  <si>
    <t>Forest Ecosystem Carbon Pool</t>
  </si>
  <si>
    <t>Description</t>
  </si>
  <si>
    <t>Live Trees</t>
  </si>
  <si>
    <t>Live trees with diameter at breast height (DBH) of at least 1.0", 
including the carbon mass of course roots, stems, branches, and foliage</t>
  </si>
  <si>
    <t>Standing Dead Trees</t>
  </si>
  <si>
    <t>Standing dead trees with DBH of at least 1.0",
 including the carbon masss of course roots, stems, and branches</t>
  </si>
  <si>
    <t>Understory Vegetation</t>
  </si>
  <si>
    <t>Live vegetation that includes the roots, stems, branches, 
and foliage of seedlings (trees less than 1.0" DBH), shrubs, and bushes</t>
  </si>
  <si>
    <t>Down Dead Wood</t>
  </si>
  <si>
    <t>Woody material that includes logging residue and other coarse dead wood on the ground 
and larger than 3.0" in diameter, and stumps and the coarse roots of stumps</t>
  </si>
  <si>
    <t>Forest Floor</t>
  </si>
  <si>
    <t>Organic material on the floor of the forest that includes fine woody debris 
(less than 3.0" in diameter), tree litter, humus, 
and fine roots in the organic forest floor layer above mineral.</t>
  </si>
  <si>
    <t>Soil Organic Carbon</t>
  </si>
  <si>
    <t>Belowground carbon without coarse roots, but including fine roots, 
and all other organic carbon not inlcuded in other pools, toa depth of 1 meter.</t>
  </si>
  <si>
    <t>KML 
Estimation 
(MMTC)</t>
  </si>
  <si>
    <t>Average 
Metric Tonne Carbon/Acre</t>
  </si>
  <si>
    <t>Belowground Biomass
(Coarse Roots included in Aboveground Estimate)</t>
  </si>
  <si>
    <t>Average 
Short Ton Carbon/Acre</t>
  </si>
  <si>
    <t>Down dead 
wood 
(MTC)</t>
  </si>
  <si>
    <t>Total 
Carbon 
Stocks 
(t/ac)</t>
  </si>
  <si>
    <t>Total 
nonsoil 
(t/ac)</t>
  </si>
  <si>
    <t>Stand 
age 
(years)</t>
  </si>
  <si>
    <t>Volume
 (ft3/ac)</t>
  </si>
  <si>
    <t>Volume 
(Cords/Acre)</t>
  </si>
  <si>
    <t>Live 
tree 
(t/ac)</t>
  </si>
  <si>
    <t>Standing 
dead 
(t/ac)</t>
  </si>
  <si>
    <t>Understory 
(t/ac)</t>
  </si>
  <si>
    <t>Down 
dead 
wood 
(t/ac)</t>
  </si>
  <si>
    <t>Domke 
2018 Revised 
Forest floor 
(t/ac)</t>
  </si>
  <si>
    <t>Domke 
2018 Revised 
Soil 
(t/ac)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</si>
</sst>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_(* #,##0.0_);_(* \(#,##0.0\);_(* &quot;-&quot;??_);_(@_)"/>
    <numFmt numFmtId="166" formatCode="0.0"/>
    <numFmt numFmtId="167" formatCode="0.0%"/>
  </numFmts>
  <fonts count="11" x14ac:knownFonts="1">
    <font>
      <sz val="10"/>
      <name val="Arial"/>
    </font>
    <font>
      <sz val="10"/>
      <name val="Arial"/>
      <family val="2"/>
    </font>
    <font>
      <sz val="12"/>
      <name val="Arial"/>
      <family val="2"/>
    </font>
    <font>
      <b/>
      <u/>
      <sz val="12"/>
      <name val="Arial"/>
      <family val="2"/>
    </font>
    <font>
      <sz val="8"/>
      <name val="Arial"/>
      <family val="2"/>
    </font>
    <font>
      <sz val="12"/>
      <name val="Arial"/>
      <family val="2"/>
    </font>
    <font>
      <b/>
      <sz val="12"/>
      <name val="Arial"/>
      <family val="2"/>
    </font>
    <font>
      <sz val="10"/>
      <name val="Arial"/>
    </font>
    <font>
      <b/>
      <sz val="12"/>
      <color rgb="FFFF0000"/>
      <name val="Arial"/>
      <family val="2"/>
    </font>
    <font>
      <u/>
      <sz val="12"/>
      <name val="Arial"/>
      <family val="2"/>
    </font>
    <font>
      <b/>
      <sz val="14"/>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6" tint="0.39997558519241921"/>
        <bgColor indexed="64"/>
      </patternFill>
    </fill>
  </fills>
  <borders count="16">
    <border>
      <left/>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9" fontId="7" fillId="0" borderId="0" applyFont="0" applyFill="0" applyBorder="0" applyAlignment="0" applyProtection="0"/>
    <xf numFmtId="0" fontId="1" fillId="0" borderId="0"/>
  </cellStyleXfs>
  <cellXfs count="84">
    <xf numFmtId="0" fontId="0" fillId="0" borderId="0" xfId="0"/>
    <xf numFmtId="0" fontId="0" fillId="0" borderId="0" xfId="0" applyAlignment="1">
      <alignment horizontal="center" wrapText="1"/>
    </xf>
    <xf numFmtId="164" fontId="0" fillId="0" borderId="0" xfId="1" applyNumberFormat="1" applyFont="1"/>
    <xf numFmtId="164" fontId="0" fillId="0" borderId="1" xfId="1" applyNumberFormat="1" applyFont="1" applyBorder="1"/>
    <xf numFmtId="164" fontId="0" fillId="0" borderId="0" xfId="1" applyNumberFormat="1" applyFont="1" applyBorder="1"/>
    <xf numFmtId="164" fontId="2" fillId="0" borderId="2" xfId="1" applyNumberFormat="1" applyFont="1" applyBorder="1" applyAlignment="1">
      <alignment horizontal="right"/>
    </xf>
    <xf numFmtId="0" fontId="0" fillId="0" borderId="1" xfId="0" applyBorder="1" applyAlignment="1">
      <alignment horizontal="center"/>
    </xf>
    <xf numFmtId="0" fontId="0" fillId="0" borderId="1" xfId="0" applyBorder="1"/>
    <xf numFmtId="165" fontId="0" fillId="0" borderId="0" xfId="0" applyNumberFormat="1"/>
    <xf numFmtId="165" fontId="0" fillId="0" borderId="1" xfId="1" applyNumberFormat="1" applyFont="1" applyBorder="1"/>
    <xf numFmtId="165" fontId="0" fillId="0" borderId="1" xfId="0" applyNumberFormat="1" applyBorder="1"/>
    <xf numFmtId="0" fontId="5" fillId="0" borderId="0" xfId="0" applyFont="1" applyFill="1" applyBorder="1" applyAlignment="1">
      <alignment horizontal="center"/>
    </xf>
    <xf numFmtId="0" fontId="1" fillId="0" borderId="0" xfId="0" applyFont="1" applyAlignment="1">
      <alignment horizontal="center" wrapText="1"/>
    </xf>
    <xf numFmtId="0" fontId="2" fillId="0" borderId="0" xfId="0" applyFont="1" applyAlignment="1">
      <alignment horizontal="center"/>
    </xf>
    <xf numFmtId="0" fontId="3" fillId="0" borderId="0" xfId="0" applyFont="1" applyBorder="1" applyAlignment="1">
      <alignment horizontal="center"/>
    </xf>
    <xf numFmtId="166" fontId="0" fillId="0" borderId="0" xfId="0" applyNumberFormat="1"/>
    <xf numFmtId="2" fontId="0" fillId="0" borderId="0" xfId="0" applyNumberFormat="1"/>
    <xf numFmtId="0" fontId="0" fillId="0" borderId="1" xfId="0" applyFill="1" applyBorder="1"/>
    <xf numFmtId="0" fontId="0" fillId="0" borderId="0" xfId="0" applyFill="1" applyBorder="1"/>
    <xf numFmtId="0" fontId="2" fillId="0" borderId="0" xfId="0" applyFont="1" applyFill="1" applyBorder="1" applyAlignment="1">
      <alignment horizontal="center"/>
    </xf>
    <xf numFmtId="166" fontId="0" fillId="0" borderId="2" xfId="0" applyNumberFormat="1" applyBorder="1"/>
    <xf numFmtId="166" fontId="0" fillId="0" borderId="2" xfId="0" applyNumberFormat="1" applyFill="1" applyBorder="1"/>
    <xf numFmtId="166" fontId="2" fillId="0" borderId="11" xfId="0" applyNumberFormat="1" applyFont="1" applyBorder="1" applyAlignment="1">
      <alignment horizontal="center"/>
    </xf>
    <xf numFmtId="166" fontId="2" fillId="0" borderId="2" xfId="0" applyNumberFormat="1" applyFont="1" applyBorder="1" applyAlignment="1">
      <alignment horizontal="center"/>
    </xf>
    <xf numFmtId="167" fontId="2" fillId="0" borderId="11" xfId="2" applyNumberFormat="1" applyFont="1" applyBorder="1" applyAlignment="1">
      <alignment horizontal="center"/>
    </xf>
    <xf numFmtId="167" fontId="2" fillId="0" borderId="12" xfId="2" applyNumberFormat="1" applyFont="1" applyBorder="1" applyAlignment="1">
      <alignment horizontal="center"/>
    </xf>
    <xf numFmtId="9" fontId="1" fillId="0" borderId="2" xfId="0" applyNumberFormat="1" applyFont="1" applyBorder="1" applyAlignment="1">
      <alignment horizontal="center"/>
    </xf>
    <xf numFmtId="165" fontId="0" fillId="0" borderId="3" xfId="1" applyNumberFormat="1" applyFont="1" applyBorder="1"/>
    <xf numFmtId="166" fontId="2" fillId="0" borderId="13" xfId="0" applyNumberFormat="1" applyFont="1" applyBorder="1" applyAlignment="1">
      <alignment horizontal="center"/>
    </xf>
    <xf numFmtId="166" fontId="2" fillId="0" borderId="12" xfId="0" applyNumberFormat="1" applyFont="1" applyBorder="1" applyAlignment="1">
      <alignment horizontal="center"/>
    </xf>
    <xf numFmtId="167" fontId="2" fillId="0" borderId="13" xfId="2" applyNumberFormat="1"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165" fontId="2" fillId="0" borderId="2" xfId="0" applyNumberFormat="1" applyFont="1" applyBorder="1"/>
    <xf numFmtId="0" fontId="1" fillId="0" borderId="0" xfId="0" applyFont="1"/>
    <xf numFmtId="0" fontId="2" fillId="0" borderId="0" xfId="0" applyFont="1" applyBorder="1"/>
    <xf numFmtId="0" fontId="2" fillId="0" borderId="0" xfId="3" applyFont="1"/>
    <xf numFmtId="0" fontId="2" fillId="0" borderId="0" xfId="3" applyFont="1" applyAlignment="1">
      <alignment horizontal="center"/>
    </xf>
    <xf numFmtId="0" fontId="2" fillId="0" borderId="5" xfId="3" applyFont="1" applyBorder="1" applyAlignment="1">
      <alignment horizontal="center"/>
    </xf>
    <xf numFmtId="0" fontId="2" fillId="0" borderId="7" xfId="3" applyFont="1" applyBorder="1" applyAlignment="1">
      <alignment horizontal="center"/>
    </xf>
    <xf numFmtId="0" fontId="2" fillId="0" borderId="2" xfId="3" applyFont="1" applyBorder="1" applyAlignment="1">
      <alignment horizontal="center" vertical="center"/>
    </xf>
    <xf numFmtId="0" fontId="2" fillId="0" borderId="12" xfId="3" applyFont="1" applyBorder="1" applyAlignment="1">
      <alignment horizontal="center" vertical="center" wrapText="1"/>
    </xf>
    <xf numFmtId="0" fontId="2" fillId="0" borderId="15" xfId="3" applyFont="1" applyBorder="1" applyAlignment="1">
      <alignment horizontal="center"/>
    </xf>
    <xf numFmtId="0" fontId="2" fillId="0" borderId="14" xfId="3" applyFont="1" applyBorder="1" applyAlignment="1">
      <alignment horizontal="center" vertical="center" wrapText="1"/>
    </xf>
    <xf numFmtId="0" fontId="2" fillId="0" borderId="14" xfId="3" applyFont="1" applyBorder="1"/>
    <xf numFmtId="0" fontId="2" fillId="0" borderId="0" xfId="0" applyFont="1" applyAlignment="1">
      <alignment horizontal="center" wrapText="1"/>
    </xf>
    <xf numFmtId="0" fontId="2" fillId="3" borderId="3" xfId="0" applyFont="1" applyFill="1" applyBorder="1" applyAlignment="1">
      <alignment horizontal="center"/>
    </xf>
    <xf numFmtId="0" fontId="2" fillId="2" borderId="0" xfId="0" applyFont="1" applyFill="1" applyBorder="1" applyAlignment="1">
      <alignment horizontal="center" wrapText="1"/>
    </xf>
    <xf numFmtId="164" fontId="2" fillId="0" borderId="0" xfId="1" applyNumberFormat="1" applyFont="1" applyBorder="1"/>
    <xf numFmtId="0" fontId="2" fillId="4" borderId="0" xfId="0" applyFont="1" applyFill="1" applyBorder="1" applyAlignment="1">
      <alignment horizontal="center"/>
    </xf>
    <xf numFmtId="165" fontId="2" fillId="3" borderId="2" xfId="1" applyNumberFormat="1" applyFont="1" applyFill="1" applyBorder="1" applyAlignment="1">
      <alignment horizontal="right"/>
    </xf>
    <xf numFmtId="165" fontId="2" fillId="5" borderId="2" xfId="1" applyNumberFormat="1" applyFont="1" applyFill="1" applyBorder="1" applyAlignment="1">
      <alignment horizontal="right"/>
    </xf>
    <xf numFmtId="165" fontId="2" fillId="4" borderId="2" xfId="1" applyNumberFormat="1" applyFont="1" applyFill="1" applyBorder="1" applyAlignment="1">
      <alignment horizontal="right"/>
    </xf>
    <xf numFmtId="0" fontId="2" fillId="5" borderId="0" xfId="0" applyFont="1" applyFill="1" applyBorder="1" applyAlignment="1">
      <alignment horizontal="center"/>
    </xf>
    <xf numFmtId="0" fontId="2" fillId="6" borderId="4" xfId="0" applyFont="1" applyFill="1" applyBorder="1" applyAlignment="1">
      <alignment horizontal="center"/>
    </xf>
    <xf numFmtId="165" fontId="2" fillId="6" borderId="2" xfId="1" applyNumberFormat="1" applyFont="1" applyFill="1" applyBorder="1" applyAlignment="1">
      <alignment horizontal="right"/>
    </xf>
    <xf numFmtId="164" fontId="2" fillId="0" borderId="3" xfId="1" applyNumberFormat="1" applyFont="1" applyBorder="1" applyAlignment="1">
      <alignment horizontal="center"/>
    </xf>
    <xf numFmtId="164" fontId="2" fillId="0" borderId="0" xfId="1" applyNumberFormat="1" applyFont="1" applyFill="1" applyBorder="1" applyAlignment="1">
      <alignment horizontal="center"/>
    </xf>
    <xf numFmtId="164" fontId="2" fillId="0" borderId="0" xfId="1" applyNumberFormat="1" applyFont="1" applyBorder="1" applyAlignment="1">
      <alignment horizontal="center"/>
    </xf>
    <xf numFmtId="164" fontId="2" fillId="0" borderId="4" xfId="1" applyNumberFormat="1" applyFont="1" applyBorder="1" applyAlignment="1">
      <alignment horizontal="center"/>
    </xf>
    <xf numFmtId="164" fontId="2" fillId="0" borderId="0" xfId="1" applyNumberFormat="1" applyFont="1" applyAlignment="1">
      <alignment horizontal="center"/>
    </xf>
    <xf numFmtId="165" fontId="2" fillId="0" borderId="3" xfId="0" applyNumberFormat="1" applyFont="1" applyBorder="1"/>
    <xf numFmtId="165" fontId="2" fillId="0" borderId="0" xfId="0" applyNumberFormat="1" applyFont="1" applyBorder="1"/>
    <xf numFmtId="165" fontId="2" fillId="0" borderId="4" xfId="0" applyNumberFormat="1" applyFont="1" applyBorder="1"/>
    <xf numFmtId="165" fontId="2" fillId="0" borderId="0" xfId="0" applyNumberFormat="1" applyFont="1"/>
    <xf numFmtId="0" fontId="2" fillId="0" borderId="0" xfId="0" applyFont="1" applyBorder="1" applyAlignment="1">
      <alignment horizontal="center" wrapText="1"/>
    </xf>
    <xf numFmtId="164" fontId="2" fillId="0" borderId="0" xfId="0" applyNumberFormat="1" applyFont="1" applyBorder="1"/>
    <xf numFmtId="165" fontId="2" fillId="0" borderId="13" xfId="1" applyNumberFormat="1" applyFont="1" applyBorder="1" applyAlignment="1">
      <alignment horizontal="center"/>
    </xf>
    <xf numFmtId="165" fontId="2" fillId="0" borderId="11" xfId="1" applyNumberFormat="1" applyFont="1" applyBorder="1" applyAlignment="1">
      <alignment horizontal="center"/>
    </xf>
    <xf numFmtId="165" fontId="2" fillId="0" borderId="12" xfId="1" applyNumberFormat="1" applyFont="1" applyBorder="1" applyAlignment="1">
      <alignment horizontal="center"/>
    </xf>
    <xf numFmtId="166" fontId="2" fillId="0" borderId="2" xfId="1" applyNumberFormat="1" applyFont="1" applyBorder="1" applyAlignment="1">
      <alignment horizontal="center"/>
    </xf>
    <xf numFmtId="0" fontId="1" fillId="2" borderId="0" xfId="0" applyFont="1" applyFill="1" applyAlignment="1">
      <alignment horizontal="center" wrapText="1"/>
    </xf>
    <xf numFmtId="0" fontId="1" fillId="7" borderId="0" xfId="0" applyFont="1" applyFill="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6" fillId="0" borderId="0" xfId="0" applyFont="1" applyAlignment="1">
      <alignment horizontal="center"/>
    </xf>
    <xf numFmtId="0" fontId="10" fillId="0" borderId="0" xfId="3" applyFont="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6.xml"/><Relationship Id="rId13" Type="http://schemas.openxmlformats.org/officeDocument/2006/relationships/chartsheet" Target="chartsheets/sheet11.xml"/><Relationship Id="rId18" Type="http://schemas.openxmlformats.org/officeDocument/2006/relationships/externalLink" Target="externalLinks/externalLink1.xml"/><Relationship Id="rId3" Type="http://schemas.openxmlformats.org/officeDocument/2006/relationships/chartsheet" Target="chartsheets/sheet1.xml"/><Relationship Id="rId21" Type="http://schemas.openxmlformats.org/officeDocument/2006/relationships/sharedStrings" Target="sharedStrings.xml"/><Relationship Id="rId7" Type="http://schemas.openxmlformats.org/officeDocument/2006/relationships/chartsheet" Target="chartsheets/sheet5.xml"/><Relationship Id="rId12" Type="http://schemas.openxmlformats.org/officeDocument/2006/relationships/chartsheet" Target="chartsheets/sheet10.xml"/><Relationship Id="rId17" Type="http://schemas.openxmlformats.org/officeDocument/2006/relationships/chartsheet" Target="chartsheets/sheet15.xml"/><Relationship Id="rId2" Type="http://schemas.openxmlformats.org/officeDocument/2006/relationships/worksheet" Target="worksheets/sheet2.xml"/><Relationship Id="rId16" Type="http://schemas.openxmlformats.org/officeDocument/2006/relationships/chartsheet" Target="chartsheets/sheet1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4.xml"/><Relationship Id="rId11" Type="http://schemas.openxmlformats.org/officeDocument/2006/relationships/chartsheet" Target="chartsheets/sheet9.xml"/><Relationship Id="rId5" Type="http://schemas.openxmlformats.org/officeDocument/2006/relationships/chartsheet" Target="chartsheets/sheet3.xml"/><Relationship Id="rId15" Type="http://schemas.openxmlformats.org/officeDocument/2006/relationships/chartsheet" Target="chartsheets/sheet13.xml"/><Relationship Id="rId10" Type="http://schemas.openxmlformats.org/officeDocument/2006/relationships/chartsheet" Target="chartsheets/sheet8.xml"/><Relationship Id="rId19" Type="http://schemas.openxmlformats.org/officeDocument/2006/relationships/theme" Target="theme/theme1.xml"/><Relationship Id="rId4" Type="http://schemas.openxmlformats.org/officeDocument/2006/relationships/chartsheet" Target="chartsheets/sheet2.xml"/><Relationship Id="rId9" Type="http://schemas.openxmlformats.org/officeDocument/2006/relationships/chartsheet" Target="chartsheets/sheet7.xml"/><Relationship Id="rId14" Type="http://schemas.openxmlformats.org/officeDocument/2006/relationships/chartsheet" Target="chartsheets/sheet12.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White/Red/Jack Pine Major Forest Type Group, </a:t>
            </a:r>
          </a:p>
          <a:p>
            <a:pPr>
              <a:defRPr sz="1600" b="1"/>
            </a:pPr>
            <a:r>
              <a:rPr lang="en-US" sz="1600" b="1" i="0" baseline="0"/>
              <a:t>average distribution of metric tonnes carbon per acre, 2016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7194349545734983"/>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4490-4A49-BB7F-7F779C48C7FC}"/>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4490-4A49-BB7F-7F779C48C7FC}"/>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4490-4A49-BB7F-7F779C48C7FC}"/>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4490-4A49-BB7F-7F779C48C7FC}"/>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4490-4A49-BB7F-7F779C48C7FC}"/>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4490-4A49-BB7F-7F779C48C7FC}"/>
              </c:ext>
            </c:extLst>
          </c:dPt>
          <c:dLbls>
            <c:dLbl>
              <c:idx val="0"/>
              <c:layout>
                <c:manualLayout>
                  <c:x val="-1.4667987786532609E-2"/>
                  <c:y val="-0.1599452873292022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4490-4A49-BB7F-7F779C48C7FC}"/>
                </c:ext>
                <c:ext xmlns:c15="http://schemas.microsoft.com/office/drawing/2012/chart" uri="{CE6537A1-D6FC-4f65-9D91-7224C49458BB}"/>
              </c:extLst>
            </c:dLbl>
            <c:dLbl>
              <c:idx val="1"/>
              <c:layout>
                <c:manualLayout>
                  <c:x val="0.1202774998495664"/>
                  <c:y val="-6.0738716707291994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4490-4A49-BB7F-7F779C48C7FC}"/>
                </c:ext>
                <c:ext xmlns:c15="http://schemas.microsoft.com/office/drawing/2012/chart" uri="{CE6537A1-D6FC-4f65-9D91-7224C49458BB}"/>
              </c:extLst>
            </c:dLbl>
            <c:dLbl>
              <c:idx val="2"/>
              <c:layout>
                <c:manualLayout>
                  <c:x val="4.2537164580944253E-2"/>
                  <c:y val="3.239398224388906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4490-4A49-BB7F-7F779C48C7FC}"/>
                </c:ext>
                <c:ext xmlns:c15="http://schemas.microsoft.com/office/drawing/2012/chart" uri="{CE6537A1-D6FC-4f65-9D91-7224C49458BB}"/>
              </c:extLst>
            </c:dLbl>
            <c:dLbl>
              <c:idx val="3"/>
              <c:layout>
                <c:manualLayout>
                  <c:x val="-6.1605548703436555E-2"/>
                  <c:y val="2.834473446340293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4490-4A49-BB7F-7F779C48C7FC}"/>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'[1]GTR NE-343 Estimate'!$O$21:$T$21</c:f>
              <c:numCache>
                <c:formatCode>General</c:formatCode>
                <c:ptCount val="6"/>
                <c:pt idx="0">
                  <c:v>36.659352979927057</c:v>
                </c:pt>
                <c:pt idx="1">
                  <c:v>2.0413127007359138</c:v>
                </c:pt>
                <c:pt idx="2">
                  <c:v>0.66442004783057818</c:v>
                </c:pt>
                <c:pt idx="3">
                  <c:v>2.3483093966836441</c:v>
                </c:pt>
                <c:pt idx="4">
                  <c:v>5.5974364758142849</c:v>
                </c:pt>
                <c:pt idx="5">
                  <c:v>31.600000000000009</c:v>
                </c:pt>
              </c:numCache>
            </c:numRef>
          </c:val>
          <c:extLst xmlns:c16r2="http://schemas.microsoft.com/office/drawing/2015/06/chart">
            <c:ext xmlns:c16="http://schemas.microsoft.com/office/drawing/2014/chart" uri="{C3380CC4-5D6E-409C-BE32-E72D297353CC}">
              <c16:uniqueId val="{0000000C-4490-4A49-BB7F-7F779C48C7F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Elm/Ash/Red Maple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Estimate_Revised'!$L$80:$L$93</c:f>
              <c:numCache>
                <c:formatCode>0.0</c:formatCode>
                <c:ptCount val="14"/>
                <c:pt idx="0">
                  <c:v>53.578954574569188</c:v>
                </c:pt>
                <c:pt idx="1">
                  <c:v>53.578954574569188</c:v>
                </c:pt>
                <c:pt idx="2">
                  <c:v>53.578954574569188</c:v>
                </c:pt>
                <c:pt idx="3">
                  <c:v>53.578954574569188</c:v>
                </c:pt>
                <c:pt idx="4">
                  <c:v>54.803323780378591</c:v>
                </c:pt>
                <c:pt idx="5">
                  <c:v>52.278510675796468</c:v>
                </c:pt>
                <c:pt idx="6">
                  <c:v>54.771359254214367</c:v>
                </c:pt>
                <c:pt idx="7">
                  <c:v>53.875201029504645</c:v>
                </c:pt>
                <c:pt idx="8">
                  <c:v>53.332610991370792</c:v>
                </c:pt>
                <c:pt idx="9">
                  <c:v>51.496396413203115</c:v>
                </c:pt>
                <c:pt idx="10">
                  <c:v>53.590309470082488</c:v>
                </c:pt>
                <c:pt idx="11">
                  <c:v>55.484743336046947</c:v>
                </c:pt>
                <c:pt idx="12">
                  <c:v>53.578954574569188</c:v>
                </c:pt>
                <c:pt idx="13">
                  <c:v>51.612564326702149</c:v>
                </c:pt>
              </c:numCache>
            </c:numRef>
          </c:val>
          <c:extLst xmlns:c16r2="http://schemas.microsoft.com/office/drawing/2015/06/chart">
            <c:ext xmlns:c16="http://schemas.microsoft.com/office/drawing/2014/chart" uri="{C3380CC4-5D6E-409C-BE32-E72D297353CC}">
              <c16:uniqueId val="{00000000-4BD8-418E-9C27-45422A214C1E}"/>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Estimate_Revised'!$K$80:$K$93</c:f>
              <c:numCache>
                <c:formatCode>0.0</c:formatCode>
                <c:ptCount val="14"/>
                <c:pt idx="0">
                  <c:v>4.7539935862454943</c:v>
                </c:pt>
                <c:pt idx="1">
                  <c:v>4.7539935862454943</c:v>
                </c:pt>
                <c:pt idx="2">
                  <c:v>4.7539935862454943</c:v>
                </c:pt>
                <c:pt idx="3">
                  <c:v>4.7539935862454943</c:v>
                </c:pt>
                <c:pt idx="4">
                  <c:v>4.8547773827258274</c:v>
                </c:pt>
                <c:pt idx="5">
                  <c:v>4.6892975688636271</c:v>
                </c:pt>
                <c:pt idx="6">
                  <c:v>4.6831496080572039</c:v>
                </c:pt>
                <c:pt idx="7">
                  <c:v>4.53874289571172</c:v>
                </c:pt>
                <c:pt idx="8">
                  <c:v>4.8608372984467625</c:v>
                </c:pt>
                <c:pt idx="9">
                  <c:v>4.9475500336055065</c:v>
                </c:pt>
                <c:pt idx="10">
                  <c:v>4.9442049169075615</c:v>
                </c:pt>
                <c:pt idx="11">
                  <c:v>4.5599915698769165</c:v>
                </c:pt>
                <c:pt idx="12">
                  <c:v>4.7539935862454943</c:v>
                </c:pt>
                <c:pt idx="13">
                  <c:v>5.0909761669479972</c:v>
                </c:pt>
              </c:numCache>
            </c:numRef>
          </c:val>
          <c:extLst xmlns:c16r2="http://schemas.microsoft.com/office/drawing/2015/06/chart">
            <c:ext xmlns:c16="http://schemas.microsoft.com/office/drawing/2014/chart" uri="{C3380CC4-5D6E-409C-BE32-E72D297353CC}">
              <c16:uniqueId val="{00000001-4BD8-418E-9C27-45422A214C1E}"/>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Estimate_Revised'!$J$80:$J$93</c:f>
              <c:numCache>
                <c:formatCode>General</c:formatCode>
                <c:ptCount val="14"/>
                <c:pt idx="0">
                  <c:v>3.8</c:v>
                </c:pt>
                <c:pt idx="1">
                  <c:v>2.6</c:v>
                </c:pt>
                <c:pt idx="2">
                  <c:v>1.4</c:v>
                </c:pt>
                <c:pt idx="3">
                  <c:v>1</c:v>
                </c:pt>
                <c:pt idx="4">
                  <c:v>1</c:v>
                </c:pt>
                <c:pt idx="5">
                  <c:v>1.1000000000000001</c:v>
                </c:pt>
                <c:pt idx="6">
                  <c:v>1.2</c:v>
                </c:pt>
                <c:pt idx="7">
                  <c:v>1.4</c:v>
                </c:pt>
                <c:pt idx="8">
                  <c:v>1.6</c:v>
                </c:pt>
                <c:pt idx="9">
                  <c:v>1.7</c:v>
                </c:pt>
                <c:pt idx="10">
                  <c:v>1.9</c:v>
                </c:pt>
                <c:pt idx="11">
                  <c:v>2.1</c:v>
                </c:pt>
                <c:pt idx="12">
                  <c:v>2.2000000000000002</c:v>
                </c:pt>
                <c:pt idx="13">
                  <c:v>2.4</c:v>
                </c:pt>
              </c:numCache>
            </c:numRef>
          </c:val>
          <c:extLst xmlns:c16r2="http://schemas.microsoft.com/office/drawing/2015/06/chart">
            <c:ext xmlns:c16="http://schemas.microsoft.com/office/drawing/2014/chart" uri="{C3380CC4-5D6E-409C-BE32-E72D297353CC}">
              <c16:uniqueId val="{00000002-4BD8-418E-9C27-45422A214C1E}"/>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Estimate_Revised'!$H$80:$H$93</c:f>
              <c:numCache>
                <c:formatCode>General</c:formatCode>
                <c:ptCount val="14"/>
                <c:pt idx="0">
                  <c:v>0</c:v>
                </c:pt>
                <c:pt idx="1">
                  <c:v>0.2</c:v>
                </c:pt>
                <c:pt idx="2">
                  <c:v>0.4</c:v>
                </c:pt>
                <c:pt idx="3">
                  <c:v>0.8</c:v>
                </c:pt>
                <c:pt idx="4">
                  <c:v>1.2</c:v>
                </c:pt>
                <c:pt idx="5">
                  <c:v>1.6</c:v>
                </c:pt>
                <c:pt idx="6">
                  <c:v>1.9</c:v>
                </c:pt>
                <c:pt idx="7">
                  <c:v>2.2000000000000002</c:v>
                </c:pt>
                <c:pt idx="8">
                  <c:v>2.2999999999999998</c:v>
                </c:pt>
                <c:pt idx="9">
                  <c:v>2.4</c:v>
                </c:pt>
                <c:pt idx="10">
                  <c:v>2.4</c:v>
                </c:pt>
                <c:pt idx="11">
                  <c:v>2.5</c:v>
                </c:pt>
                <c:pt idx="12">
                  <c:v>2.6</c:v>
                </c:pt>
                <c:pt idx="13">
                  <c:v>2.7</c:v>
                </c:pt>
              </c:numCache>
            </c:numRef>
          </c:val>
          <c:extLst xmlns:c16r2="http://schemas.microsoft.com/office/drawing/2015/06/chart">
            <c:ext xmlns:c16="http://schemas.microsoft.com/office/drawing/2014/chart" uri="{C3380CC4-5D6E-409C-BE32-E72D297353CC}">
              <c16:uniqueId val="{00000003-4BD8-418E-9C27-45422A214C1E}"/>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Estimate_Revised'!$I$80:$I$93</c:f>
              <c:numCache>
                <c:formatCode>General</c:formatCode>
                <c:ptCount val="14"/>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numCache>
            </c:numRef>
          </c:val>
          <c:extLst xmlns:c16r2="http://schemas.microsoft.com/office/drawing/2015/06/chart">
            <c:ext xmlns:c16="http://schemas.microsoft.com/office/drawing/2014/chart" uri="{C3380CC4-5D6E-409C-BE32-E72D297353CC}">
              <c16:uniqueId val="{00000004-4BD8-418E-9C27-45422A214C1E}"/>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Estimate_Revised'!$G$80:$G$93</c:f>
              <c:numCache>
                <c:formatCode>General</c:formatCode>
                <c:ptCount val="14"/>
                <c:pt idx="0">
                  <c:v>0</c:v>
                </c:pt>
                <c:pt idx="1">
                  <c:v>1.6</c:v>
                </c:pt>
                <c:pt idx="2">
                  <c:v>4.2</c:v>
                </c:pt>
                <c:pt idx="3">
                  <c:v>8.1</c:v>
                </c:pt>
                <c:pt idx="4">
                  <c:v>12</c:v>
                </c:pt>
                <c:pt idx="5">
                  <c:v>15.7</c:v>
                </c:pt>
                <c:pt idx="6">
                  <c:v>19.100000000000001</c:v>
                </c:pt>
                <c:pt idx="7">
                  <c:v>22.5</c:v>
                </c:pt>
                <c:pt idx="8">
                  <c:v>25.4</c:v>
                </c:pt>
                <c:pt idx="9">
                  <c:v>28.3</c:v>
                </c:pt>
                <c:pt idx="10">
                  <c:v>31.1</c:v>
                </c:pt>
                <c:pt idx="11">
                  <c:v>33.799999999999997</c:v>
                </c:pt>
                <c:pt idx="12">
                  <c:v>36.6</c:v>
                </c:pt>
                <c:pt idx="13">
                  <c:v>39.4</c:v>
                </c:pt>
              </c:numCache>
            </c:numRef>
          </c:val>
          <c:extLst xmlns:c16r2="http://schemas.microsoft.com/office/drawing/2015/06/chart">
            <c:ext xmlns:c16="http://schemas.microsoft.com/office/drawing/2014/chart" uri="{C3380CC4-5D6E-409C-BE32-E72D297353CC}">
              <c16:uniqueId val="{00000005-4BD8-418E-9C27-45422A214C1E}"/>
            </c:ext>
          </c:extLst>
        </c:ser>
        <c:dLbls>
          <c:showLegendKey val="0"/>
          <c:showVal val="0"/>
          <c:showCatName val="0"/>
          <c:showSerName val="0"/>
          <c:showPercent val="0"/>
          <c:showBubbleSize val="0"/>
        </c:dLbls>
        <c:axId val="461406872"/>
        <c:axId val="461403736"/>
      </c:areaChart>
      <c:catAx>
        <c:axId val="4614068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3736"/>
        <c:crosses val="autoZero"/>
        <c:auto val="1"/>
        <c:lblAlgn val="ctr"/>
        <c:lblOffset val="100"/>
        <c:noMultiLvlLbl val="0"/>
      </c:catAx>
      <c:valAx>
        <c:axId val="4614037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6872"/>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Sugar Maple/Amer. Beech/Yellow Birch Major Forest Type Group, </a:t>
            </a:r>
          </a:p>
          <a:p>
            <a:pPr>
              <a:defRPr sz="1600" b="1"/>
            </a:pPr>
            <a:r>
              <a:rPr lang="en-US" sz="1600" b="1" i="0" baseline="0"/>
              <a:t>average distribution of metric tonnes carbon per acre, 2016 </a:t>
            </a:r>
          </a:p>
        </c:rich>
      </c:tx>
      <c:layout>
        <c:manualLayout>
          <c:xMode val="edge"/>
          <c:yMode val="edge"/>
          <c:x val="0.20253684581207582"/>
          <c:y val="1.8221615012187598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6384499989637755"/>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BE7D-4A0A-9C45-0509E34ED6FC}"/>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BE7D-4A0A-9C45-0509E34ED6FC}"/>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BE7D-4A0A-9C45-0509E34ED6FC}"/>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BE7D-4A0A-9C45-0509E34ED6FC}"/>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BE7D-4A0A-9C45-0509E34ED6FC}"/>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BE7D-4A0A-9C45-0509E34ED6FC}"/>
              </c:ext>
            </c:extLst>
          </c:dPt>
          <c:dLbls>
            <c:dLbl>
              <c:idx val="0"/>
              <c:layout>
                <c:manualLayout>
                  <c:x val="7.3339938932661429E-3"/>
                  <c:y val="-6.883721226826425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BE7D-4A0A-9C45-0509E34ED6FC}"/>
                </c:ext>
                <c:ext xmlns:c15="http://schemas.microsoft.com/office/drawing/2012/chart" uri="{CE6537A1-D6FC-4f65-9D91-7224C49458BB}"/>
              </c:extLst>
            </c:dLbl>
            <c:dLbl>
              <c:idx val="1"/>
              <c:layout>
                <c:manualLayout>
                  <c:x val="3.3736371909024752E-2"/>
                  <c:y val="-8.098495560972415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BE7D-4A0A-9C45-0509E34ED6FC}"/>
                </c:ext>
                <c:ext xmlns:c15="http://schemas.microsoft.com/office/drawing/2012/chart" uri="{CE6537A1-D6FC-4f65-9D91-7224C49458BB}"/>
              </c:extLst>
            </c:dLbl>
            <c:dLbl>
              <c:idx val="2"/>
              <c:layout>
                <c:manualLayout>
                  <c:x val="1.46679877865325E-3"/>
                  <c:y val="3.43227951925544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BE7D-4A0A-9C45-0509E34ED6FC}"/>
                </c:ext>
                <c:ext xmlns:c15="http://schemas.microsoft.com/office/drawing/2012/chart" uri="{CE6537A1-D6FC-4f65-9D91-7224C49458BB}"/>
              </c:extLst>
            </c:dLbl>
            <c:dLbl>
              <c:idx val="3"/>
              <c:layout>
                <c:manualLayout>
                  <c:x val="-8.5074329161888604E-2"/>
                  <c:y val="6.084138267463975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BE7D-4A0A-9C45-0509E34ED6FC}"/>
                </c:ext>
                <c:ext xmlns:c15="http://schemas.microsoft.com/office/drawing/2012/chart" uri="{CE6537A1-D6FC-4f65-9D91-7224C49458BB}"/>
              </c:extLst>
            </c:dLbl>
            <c:dLbl>
              <c:idx val="4"/>
              <c:layout>
                <c:manualLayout>
                  <c:x val="-0.15694746931589787"/>
                  <c:y val="0.1741176545609037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BE7D-4A0A-9C45-0509E34ED6FC}"/>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Estimate_Revised'!$P$113:$U$113</c:f>
              <c:numCache>
                <c:formatCode>0.0</c:formatCode>
                <c:ptCount val="6"/>
                <c:pt idx="0">
                  <c:v>42.473105511700204</c:v>
                </c:pt>
                <c:pt idx="1">
                  <c:v>2.8242845020732492</c:v>
                </c:pt>
                <c:pt idx="2">
                  <c:v>0.70280770739825738</c:v>
                </c:pt>
                <c:pt idx="3">
                  <c:v>3.4336910979436075</c:v>
                </c:pt>
                <c:pt idx="4">
                  <c:v>6.4816362466910826</c:v>
                </c:pt>
                <c:pt idx="5">
                  <c:v>53.019607459397314</c:v>
                </c:pt>
              </c:numCache>
            </c:numRef>
          </c:val>
          <c:extLst xmlns:c16r2="http://schemas.microsoft.com/office/drawing/2015/06/chart">
            <c:ext xmlns:c16="http://schemas.microsoft.com/office/drawing/2014/chart" uri="{C3380CC4-5D6E-409C-BE32-E72D297353CC}">
              <c16:uniqueId val="{0000000C-BE7D-4A0A-9C45-0509E34ED6FC}"/>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Sugar Maple/Amer. Beech/Yellow Birch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Estimate_Revised'!$L$98:$L$111</c:f>
              <c:numCache>
                <c:formatCode>0.0</c:formatCode>
                <c:ptCount val="14"/>
                <c:pt idx="0">
                  <c:v>51.602592587818897</c:v>
                </c:pt>
                <c:pt idx="1">
                  <c:v>54.407187631838937</c:v>
                </c:pt>
                <c:pt idx="2">
                  <c:v>53.062004225460477</c:v>
                </c:pt>
                <c:pt idx="3">
                  <c:v>52.906879205489481</c:v>
                </c:pt>
                <c:pt idx="4">
                  <c:v>52.179627083835456</c:v>
                </c:pt>
                <c:pt idx="5">
                  <c:v>52.921250814434089</c:v>
                </c:pt>
                <c:pt idx="6">
                  <c:v>52.974394152544967</c:v>
                </c:pt>
                <c:pt idx="7">
                  <c:v>52.946720643109636</c:v>
                </c:pt>
                <c:pt idx="8">
                  <c:v>53.102403870275332</c:v>
                </c:pt>
                <c:pt idx="9">
                  <c:v>53.178964683438373</c:v>
                </c:pt>
                <c:pt idx="10">
                  <c:v>53.530306205883015</c:v>
                </c:pt>
                <c:pt idx="11">
                  <c:v>53.802222770146507</c:v>
                </c:pt>
                <c:pt idx="12">
                  <c:v>53.786583663723412</c:v>
                </c:pt>
                <c:pt idx="13">
                  <c:v>54.00081031197665</c:v>
                </c:pt>
              </c:numCache>
            </c:numRef>
          </c:val>
          <c:extLst xmlns:c16r2="http://schemas.microsoft.com/office/drawing/2015/06/chart">
            <c:ext xmlns:c16="http://schemas.microsoft.com/office/drawing/2014/chart" uri="{C3380CC4-5D6E-409C-BE32-E72D297353CC}">
              <c16:uniqueId val="{00000000-9D2B-4C4A-9A5F-95858C175BC6}"/>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Estimate_Revised'!$K$98:$K$111</c:f>
              <c:numCache>
                <c:formatCode>0.0</c:formatCode>
                <c:ptCount val="14"/>
                <c:pt idx="0">
                  <c:v>5.5802435314239771</c:v>
                </c:pt>
                <c:pt idx="1">
                  <c:v>6.2050500316085344</c:v>
                </c:pt>
                <c:pt idx="2">
                  <c:v>5.9106602833796353</c:v>
                </c:pt>
                <c:pt idx="3">
                  <c:v>6.3329419058244962</c:v>
                </c:pt>
                <c:pt idx="4">
                  <c:v>6.3285130369037459</c:v>
                </c:pt>
                <c:pt idx="5">
                  <c:v>6.2674171048717424</c:v>
                </c:pt>
                <c:pt idx="6">
                  <c:v>6.2863998013323519</c:v>
                </c:pt>
                <c:pt idx="7">
                  <c:v>6.3704378135075057</c:v>
                </c:pt>
                <c:pt idx="8">
                  <c:v>6.5079179359176864</c:v>
                </c:pt>
                <c:pt idx="9">
                  <c:v>6.6678141393055341</c:v>
                </c:pt>
                <c:pt idx="10">
                  <c:v>6.9613787576433115</c:v>
                </c:pt>
                <c:pt idx="11">
                  <c:v>7.3662334021821358</c:v>
                </c:pt>
                <c:pt idx="12">
                  <c:v>7.4057709982347184</c:v>
                </c:pt>
                <c:pt idx="13">
                  <c:v>7.0990855306261142</c:v>
                </c:pt>
              </c:numCache>
            </c:numRef>
          </c:val>
          <c:extLst xmlns:c16r2="http://schemas.microsoft.com/office/drawing/2015/06/chart">
            <c:ext xmlns:c16="http://schemas.microsoft.com/office/drawing/2014/chart" uri="{C3380CC4-5D6E-409C-BE32-E72D297353CC}">
              <c16:uniqueId val="{00000001-9D2B-4C4A-9A5F-95858C175BC6}"/>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Estimate_Revised'!$J$98:$J$111</c:f>
              <c:numCache>
                <c:formatCode>General</c:formatCode>
                <c:ptCount val="14"/>
                <c:pt idx="0">
                  <c:v>13</c:v>
                </c:pt>
                <c:pt idx="1">
                  <c:v>8.8000000000000007</c:v>
                </c:pt>
                <c:pt idx="2">
                  <c:v>4.7</c:v>
                </c:pt>
                <c:pt idx="3">
                  <c:v>3.2</c:v>
                </c:pt>
                <c:pt idx="4">
                  <c:v>2.8</c:v>
                </c:pt>
                <c:pt idx="5">
                  <c:v>2.8</c:v>
                </c:pt>
                <c:pt idx="6">
                  <c:v>3</c:v>
                </c:pt>
                <c:pt idx="7">
                  <c:v>3.3</c:v>
                </c:pt>
                <c:pt idx="8">
                  <c:v>3.6</c:v>
                </c:pt>
                <c:pt idx="9">
                  <c:v>3.8</c:v>
                </c:pt>
                <c:pt idx="10">
                  <c:v>4.0999999999999996</c:v>
                </c:pt>
                <c:pt idx="11">
                  <c:v>4.3</c:v>
                </c:pt>
                <c:pt idx="12">
                  <c:v>4.5</c:v>
                </c:pt>
                <c:pt idx="13">
                  <c:v>4.5999999999999996</c:v>
                </c:pt>
              </c:numCache>
            </c:numRef>
          </c:val>
          <c:extLst xmlns:c16r2="http://schemas.microsoft.com/office/drawing/2015/06/chart">
            <c:ext xmlns:c16="http://schemas.microsoft.com/office/drawing/2014/chart" uri="{C3380CC4-5D6E-409C-BE32-E72D297353CC}">
              <c16:uniqueId val="{00000002-9D2B-4C4A-9A5F-95858C175BC6}"/>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Estimate_Revised'!$H$98:$H$111</c:f>
              <c:numCache>
                <c:formatCode>General</c:formatCode>
                <c:ptCount val="14"/>
                <c:pt idx="0">
                  <c:v>0</c:v>
                </c:pt>
                <c:pt idx="1">
                  <c:v>0.3</c:v>
                </c:pt>
                <c:pt idx="2">
                  <c:v>1.3</c:v>
                </c:pt>
                <c:pt idx="3">
                  <c:v>2.1</c:v>
                </c:pt>
                <c:pt idx="4">
                  <c:v>2.4</c:v>
                </c:pt>
                <c:pt idx="5">
                  <c:v>2.7</c:v>
                </c:pt>
                <c:pt idx="6">
                  <c:v>2.8</c:v>
                </c:pt>
                <c:pt idx="7">
                  <c:v>3</c:v>
                </c:pt>
                <c:pt idx="8">
                  <c:v>3.1</c:v>
                </c:pt>
                <c:pt idx="9">
                  <c:v>3.2</c:v>
                </c:pt>
                <c:pt idx="10">
                  <c:v>3.3</c:v>
                </c:pt>
                <c:pt idx="11">
                  <c:v>3.4</c:v>
                </c:pt>
                <c:pt idx="12">
                  <c:v>3.4</c:v>
                </c:pt>
                <c:pt idx="13">
                  <c:v>3.5</c:v>
                </c:pt>
              </c:numCache>
            </c:numRef>
          </c:val>
          <c:extLst xmlns:c16r2="http://schemas.microsoft.com/office/drawing/2015/06/chart">
            <c:ext xmlns:c16="http://schemas.microsoft.com/office/drawing/2014/chart" uri="{C3380CC4-5D6E-409C-BE32-E72D297353CC}">
              <c16:uniqueId val="{00000003-9D2B-4C4A-9A5F-95858C175BC6}"/>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Estimate_Revised'!$I$98:$I$111</c:f>
              <c:numCache>
                <c:formatCode>General</c:formatCode>
                <c:ptCount val="14"/>
                <c:pt idx="0">
                  <c:v>0.8</c:v>
                </c:pt>
                <c:pt idx="1">
                  <c:v>0.8</c:v>
                </c:pt>
                <c:pt idx="2">
                  <c:v>0.8</c:v>
                </c:pt>
                <c:pt idx="3">
                  <c:v>0.7</c:v>
                </c:pt>
                <c:pt idx="4">
                  <c:v>0.7</c:v>
                </c:pt>
                <c:pt idx="5">
                  <c:v>0.7</c:v>
                </c:pt>
                <c:pt idx="6">
                  <c:v>0.7</c:v>
                </c:pt>
                <c:pt idx="7">
                  <c:v>0.7</c:v>
                </c:pt>
                <c:pt idx="8">
                  <c:v>0.7</c:v>
                </c:pt>
                <c:pt idx="9">
                  <c:v>0.7</c:v>
                </c:pt>
                <c:pt idx="10">
                  <c:v>0.7</c:v>
                </c:pt>
                <c:pt idx="11">
                  <c:v>0.7</c:v>
                </c:pt>
                <c:pt idx="12">
                  <c:v>0.7</c:v>
                </c:pt>
                <c:pt idx="13">
                  <c:v>0.7</c:v>
                </c:pt>
              </c:numCache>
            </c:numRef>
          </c:val>
          <c:extLst xmlns:c16r2="http://schemas.microsoft.com/office/drawing/2015/06/chart">
            <c:ext xmlns:c16="http://schemas.microsoft.com/office/drawing/2014/chart" uri="{C3380CC4-5D6E-409C-BE32-E72D297353CC}">
              <c16:uniqueId val="{00000004-9D2B-4C4A-9A5F-95858C175BC6}"/>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Estimate_Revised'!$G$98:$G$111</c:f>
              <c:numCache>
                <c:formatCode>General</c:formatCode>
                <c:ptCount val="14"/>
                <c:pt idx="0">
                  <c:v>0</c:v>
                </c:pt>
                <c:pt idx="1">
                  <c:v>3</c:v>
                </c:pt>
                <c:pt idx="2">
                  <c:v>12.9</c:v>
                </c:pt>
                <c:pt idx="3">
                  <c:v>21.5</c:v>
                </c:pt>
                <c:pt idx="4">
                  <c:v>29.5</c:v>
                </c:pt>
                <c:pt idx="5">
                  <c:v>35.5</c:v>
                </c:pt>
                <c:pt idx="6">
                  <c:v>40.9</c:v>
                </c:pt>
                <c:pt idx="7">
                  <c:v>45.8</c:v>
                </c:pt>
                <c:pt idx="8">
                  <c:v>50.1</c:v>
                </c:pt>
                <c:pt idx="9">
                  <c:v>54</c:v>
                </c:pt>
                <c:pt idx="10">
                  <c:v>57.5</c:v>
                </c:pt>
                <c:pt idx="11">
                  <c:v>60.6</c:v>
                </c:pt>
                <c:pt idx="12">
                  <c:v>63.3</c:v>
                </c:pt>
                <c:pt idx="13">
                  <c:v>65.599999999999994</c:v>
                </c:pt>
              </c:numCache>
            </c:numRef>
          </c:val>
          <c:extLst xmlns:c16r2="http://schemas.microsoft.com/office/drawing/2015/06/chart">
            <c:ext xmlns:c16="http://schemas.microsoft.com/office/drawing/2014/chart" uri="{C3380CC4-5D6E-409C-BE32-E72D297353CC}">
              <c16:uniqueId val="{00000005-9D2B-4C4A-9A5F-95858C175BC6}"/>
            </c:ext>
          </c:extLst>
        </c:ser>
        <c:dLbls>
          <c:showLegendKey val="0"/>
          <c:showVal val="0"/>
          <c:showCatName val="0"/>
          <c:showSerName val="0"/>
          <c:showPercent val="0"/>
          <c:showBubbleSize val="0"/>
        </c:dLbls>
        <c:axId val="461404128"/>
        <c:axId val="461401776"/>
      </c:areaChart>
      <c:catAx>
        <c:axId val="4614041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1776"/>
        <c:crosses val="autoZero"/>
        <c:auto val="1"/>
        <c:lblAlgn val="ctr"/>
        <c:lblOffset val="100"/>
        <c:noMultiLvlLbl val="0"/>
      </c:catAx>
      <c:valAx>
        <c:axId val="4614017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4128"/>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Aspen/White Birch Major Forest Type Group, </a:t>
            </a:r>
          </a:p>
          <a:p>
            <a:pPr>
              <a:defRPr sz="1600" b="1"/>
            </a:pPr>
            <a:r>
              <a:rPr lang="en-US" sz="1600" b="1" i="0" baseline="0"/>
              <a:t>average distribution of metric tonnes carbon per acre, 2016 </a:t>
            </a:r>
          </a:p>
        </c:rich>
      </c:tx>
      <c:layout>
        <c:manualLayout>
          <c:xMode val="edge"/>
          <c:yMode val="edge"/>
          <c:x val="0.20253684581207582"/>
          <c:y val="1.8221615012187598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6384499989637755"/>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77AD-462F-A262-6EB6DCD67C55}"/>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77AD-462F-A262-6EB6DCD67C55}"/>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77AD-462F-A262-6EB6DCD67C55}"/>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77AD-462F-A262-6EB6DCD67C55}"/>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77AD-462F-A262-6EB6DCD67C55}"/>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77AD-462F-A262-6EB6DCD67C55}"/>
              </c:ext>
            </c:extLst>
          </c:dPt>
          <c:dLbls>
            <c:dLbl>
              <c:idx val="0"/>
              <c:layout>
                <c:manualLayout>
                  <c:x val="7.3339938932661429E-3"/>
                  <c:y val="-6.883721226826425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7AD-462F-A262-6EB6DCD67C55}"/>
                </c:ext>
                <c:ext xmlns:c15="http://schemas.microsoft.com/office/drawing/2012/chart" uri="{CE6537A1-D6FC-4f65-9D91-7224C49458BB}"/>
              </c:extLst>
            </c:dLbl>
            <c:dLbl>
              <c:idx val="1"/>
              <c:layout>
                <c:manualLayout>
                  <c:x val="3.3736371909024752E-2"/>
                  <c:y val="-8.098495560972415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7AD-462F-A262-6EB6DCD67C55}"/>
                </c:ext>
                <c:ext xmlns:c15="http://schemas.microsoft.com/office/drawing/2012/chart" uri="{CE6537A1-D6FC-4f65-9D91-7224C49458BB}"/>
              </c:extLst>
            </c:dLbl>
            <c:dLbl>
              <c:idx val="2"/>
              <c:layout>
                <c:manualLayout>
                  <c:x val="1.46679877865325E-3"/>
                  <c:y val="3.43227951925544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77AD-462F-A262-6EB6DCD67C55}"/>
                </c:ext>
                <c:ext xmlns:c15="http://schemas.microsoft.com/office/drawing/2012/chart" uri="{CE6537A1-D6FC-4f65-9D91-7224C49458BB}"/>
              </c:extLst>
            </c:dLbl>
            <c:dLbl>
              <c:idx val="3"/>
              <c:layout>
                <c:manualLayout>
                  <c:x val="-5.5738353588823612E-2"/>
                  <c:y val="7.298912601609815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77AD-462F-A262-6EB6DCD67C55}"/>
                </c:ext>
                <c:ext xmlns:c15="http://schemas.microsoft.com/office/drawing/2012/chart" uri="{CE6537A1-D6FC-4f65-9D91-7224C49458BB}"/>
              </c:extLst>
            </c:dLbl>
            <c:dLbl>
              <c:idx val="4"/>
              <c:layout>
                <c:manualLayout>
                  <c:x val="-7.1873140154009252E-2"/>
                  <c:y val="6.463587856720395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77AD-462F-A262-6EB6DCD67C55}"/>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Estimate_Revised'!$P$131:$U$131</c:f>
              <c:numCache>
                <c:formatCode>0.0</c:formatCode>
                <c:ptCount val="6"/>
                <c:pt idx="0">
                  <c:v>27.660361796390923</c:v>
                </c:pt>
                <c:pt idx="1">
                  <c:v>1.9035438283021431</c:v>
                </c:pt>
                <c:pt idx="2">
                  <c:v>0.80921214590974166</c:v>
                </c:pt>
                <c:pt idx="3">
                  <c:v>2.7504136756423518</c:v>
                </c:pt>
                <c:pt idx="4">
                  <c:v>7.1073107893032699</c:v>
                </c:pt>
                <c:pt idx="5">
                  <c:v>49.581453764145884</c:v>
                </c:pt>
              </c:numCache>
            </c:numRef>
          </c:val>
          <c:extLst xmlns:c16r2="http://schemas.microsoft.com/office/drawing/2015/06/chart">
            <c:ext xmlns:c16="http://schemas.microsoft.com/office/drawing/2014/chart" uri="{C3380CC4-5D6E-409C-BE32-E72D297353CC}">
              <c16:uniqueId val="{0000000C-77AD-462F-A262-6EB6DCD67C55}"/>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Aspen/White Birch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Estimate_Revised'!$L$116:$L$129</c:f>
              <c:numCache>
                <c:formatCode>0.0</c:formatCode>
                <c:ptCount val="14"/>
                <c:pt idx="0">
                  <c:v>49.740326682651151</c:v>
                </c:pt>
                <c:pt idx="1">
                  <c:v>50.215032269085754</c:v>
                </c:pt>
                <c:pt idx="2">
                  <c:v>48.039832853311701</c:v>
                </c:pt>
                <c:pt idx="3">
                  <c:v>49.509397780346703</c:v>
                </c:pt>
                <c:pt idx="4">
                  <c:v>49.321049139102442</c:v>
                </c:pt>
                <c:pt idx="5">
                  <c:v>49.248525872733431</c:v>
                </c:pt>
                <c:pt idx="6">
                  <c:v>49.368035785194174</c:v>
                </c:pt>
                <c:pt idx="7">
                  <c:v>49.708956671901142</c:v>
                </c:pt>
                <c:pt idx="8">
                  <c:v>48.680961583194424</c:v>
                </c:pt>
                <c:pt idx="9">
                  <c:v>51.252966645558672</c:v>
                </c:pt>
                <c:pt idx="10">
                  <c:v>51.29266679394545</c:v>
                </c:pt>
                <c:pt idx="11">
                  <c:v>52.350453684571349</c:v>
                </c:pt>
                <c:pt idx="12">
                  <c:v>50.006187717424829</c:v>
                </c:pt>
                <c:pt idx="13">
                  <c:v>51.849081823842972</c:v>
                </c:pt>
              </c:numCache>
            </c:numRef>
          </c:val>
          <c:extLst xmlns:c16r2="http://schemas.microsoft.com/office/drawing/2015/06/chart">
            <c:ext xmlns:c16="http://schemas.microsoft.com/office/drawing/2014/chart" uri="{C3380CC4-5D6E-409C-BE32-E72D297353CC}">
              <c16:uniqueId val="{00000000-328A-470B-9940-DF96E8B7BA32}"/>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Estimate_Revised'!$K$116:$K$129</c:f>
              <c:numCache>
                <c:formatCode>0.0</c:formatCode>
                <c:ptCount val="14"/>
                <c:pt idx="0">
                  <c:v>7.3120567440993529</c:v>
                </c:pt>
                <c:pt idx="1">
                  <c:v>5.985549454655624</c:v>
                </c:pt>
                <c:pt idx="2">
                  <c:v>6.487025784015219</c:v>
                </c:pt>
                <c:pt idx="3">
                  <c:v>6.7226105277782491</c:v>
                </c:pt>
                <c:pt idx="4">
                  <c:v>7.1996104514919255</c:v>
                </c:pt>
                <c:pt idx="5">
                  <c:v>7.2231354006104258</c:v>
                </c:pt>
                <c:pt idx="6">
                  <c:v>7.1166787404051028</c:v>
                </c:pt>
                <c:pt idx="7">
                  <c:v>7.3641070779654942</c:v>
                </c:pt>
                <c:pt idx="8">
                  <c:v>7.2840056307430912</c:v>
                </c:pt>
                <c:pt idx="9">
                  <c:v>7.5568347482263478</c:v>
                </c:pt>
                <c:pt idx="10">
                  <c:v>7.5283447860230783</c:v>
                </c:pt>
                <c:pt idx="11">
                  <c:v>7.8193871070495469</c:v>
                </c:pt>
                <c:pt idx="12">
                  <c:v>7.2664625335410049</c:v>
                </c:pt>
                <c:pt idx="13">
                  <c:v>6.8545836661973292</c:v>
                </c:pt>
              </c:numCache>
            </c:numRef>
          </c:val>
          <c:extLst xmlns:c16r2="http://schemas.microsoft.com/office/drawing/2015/06/chart">
            <c:ext xmlns:c16="http://schemas.microsoft.com/office/drawing/2014/chart" uri="{C3380CC4-5D6E-409C-BE32-E72D297353CC}">
              <c16:uniqueId val="{00000001-328A-470B-9940-DF96E8B7BA32}"/>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Estimate_Revised'!$J$116:$J$129</c:f>
              <c:numCache>
                <c:formatCode>General</c:formatCode>
                <c:ptCount val="14"/>
                <c:pt idx="0">
                  <c:v>7.6</c:v>
                </c:pt>
                <c:pt idx="1">
                  <c:v>5.2</c:v>
                </c:pt>
                <c:pt idx="2">
                  <c:v>2.9</c:v>
                </c:pt>
                <c:pt idx="3">
                  <c:v>2.1</c:v>
                </c:pt>
                <c:pt idx="4">
                  <c:v>2</c:v>
                </c:pt>
                <c:pt idx="5">
                  <c:v>2.2000000000000002</c:v>
                </c:pt>
                <c:pt idx="6">
                  <c:v>2.4</c:v>
                </c:pt>
                <c:pt idx="7">
                  <c:v>2.8</c:v>
                </c:pt>
                <c:pt idx="8">
                  <c:v>3.2</c:v>
                </c:pt>
                <c:pt idx="9">
                  <c:v>3.6</c:v>
                </c:pt>
                <c:pt idx="10">
                  <c:v>4</c:v>
                </c:pt>
                <c:pt idx="11">
                  <c:v>4.4000000000000004</c:v>
                </c:pt>
                <c:pt idx="12">
                  <c:v>4.8</c:v>
                </c:pt>
                <c:pt idx="13">
                  <c:v>5.2</c:v>
                </c:pt>
              </c:numCache>
            </c:numRef>
          </c:val>
          <c:extLst xmlns:c16r2="http://schemas.microsoft.com/office/drawing/2015/06/chart">
            <c:ext xmlns:c16="http://schemas.microsoft.com/office/drawing/2014/chart" uri="{C3380CC4-5D6E-409C-BE32-E72D297353CC}">
              <c16:uniqueId val="{00000002-328A-470B-9940-DF96E8B7BA32}"/>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Estimate_Revised'!$H$116:$H$129</c:f>
              <c:numCache>
                <c:formatCode>General</c:formatCode>
                <c:ptCount val="14"/>
                <c:pt idx="0">
                  <c:v>0</c:v>
                </c:pt>
                <c:pt idx="1">
                  <c:v>0.2</c:v>
                </c:pt>
                <c:pt idx="2">
                  <c:v>0.7</c:v>
                </c:pt>
                <c:pt idx="3">
                  <c:v>1.2</c:v>
                </c:pt>
                <c:pt idx="4">
                  <c:v>1.5</c:v>
                </c:pt>
                <c:pt idx="5">
                  <c:v>1.9</c:v>
                </c:pt>
                <c:pt idx="6">
                  <c:v>2.1</c:v>
                </c:pt>
                <c:pt idx="7">
                  <c:v>2.4</c:v>
                </c:pt>
                <c:pt idx="8">
                  <c:v>2.6</c:v>
                </c:pt>
                <c:pt idx="9">
                  <c:v>2.9</c:v>
                </c:pt>
                <c:pt idx="10">
                  <c:v>3.1</c:v>
                </c:pt>
                <c:pt idx="11">
                  <c:v>3.3</c:v>
                </c:pt>
                <c:pt idx="12">
                  <c:v>3.5</c:v>
                </c:pt>
                <c:pt idx="13">
                  <c:v>3.8</c:v>
                </c:pt>
              </c:numCache>
            </c:numRef>
          </c:val>
          <c:extLst xmlns:c16r2="http://schemas.microsoft.com/office/drawing/2015/06/chart">
            <c:ext xmlns:c16="http://schemas.microsoft.com/office/drawing/2014/chart" uri="{C3380CC4-5D6E-409C-BE32-E72D297353CC}">
              <c16:uniqueId val="{00000003-328A-470B-9940-DF96E8B7BA32}"/>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Estimate_Revised'!$I$116:$I$129</c:f>
              <c:numCache>
                <c:formatCode>General</c:formatCode>
                <c:ptCount val="14"/>
                <c:pt idx="0">
                  <c:v>0.8</c:v>
                </c:pt>
                <c:pt idx="1">
                  <c:v>0.9</c:v>
                </c:pt>
                <c:pt idx="2">
                  <c:v>0.9</c:v>
                </c:pt>
                <c:pt idx="3">
                  <c:v>0.8</c:v>
                </c:pt>
                <c:pt idx="4">
                  <c:v>0.8</c:v>
                </c:pt>
                <c:pt idx="5">
                  <c:v>0.8</c:v>
                </c:pt>
                <c:pt idx="6">
                  <c:v>0.8</c:v>
                </c:pt>
                <c:pt idx="7">
                  <c:v>0.8</c:v>
                </c:pt>
                <c:pt idx="8">
                  <c:v>0.8</c:v>
                </c:pt>
                <c:pt idx="9">
                  <c:v>0.8</c:v>
                </c:pt>
                <c:pt idx="10">
                  <c:v>0.8</c:v>
                </c:pt>
                <c:pt idx="11">
                  <c:v>0.8</c:v>
                </c:pt>
                <c:pt idx="12">
                  <c:v>0.8</c:v>
                </c:pt>
                <c:pt idx="13">
                  <c:v>0.8</c:v>
                </c:pt>
              </c:numCache>
            </c:numRef>
          </c:val>
          <c:extLst xmlns:c16r2="http://schemas.microsoft.com/office/drawing/2015/06/chart">
            <c:ext xmlns:c16="http://schemas.microsoft.com/office/drawing/2014/chart" uri="{C3380CC4-5D6E-409C-BE32-E72D297353CC}">
              <c16:uniqueId val="{00000004-328A-470B-9940-DF96E8B7BA32}"/>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Estimate_Revised'!$G$116:$G$129</c:f>
              <c:numCache>
                <c:formatCode>General</c:formatCode>
                <c:ptCount val="14"/>
                <c:pt idx="0">
                  <c:v>0</c:v>
                </c:pt>
                <c:pt idx="1">
                  <c:v>2.7</c:v>
                </c:pt>
                <c:pt idx="2">
                  <c:v>8.6</c:v>
                </c:pt>
                <c:pt idx="3">
                  <c:v>14.6</c:v>
                </c:pt>
                <c:pt idx="4">
                  <c:v>20.3</c:v>
                </c:pt>
                <c:pt idx="5">
                  <c:v>25.4</c:v>
                </c:pt>
                <c:pt idx="6">
                  <c:v>30.4</c:v>
                </c:pt>
                <c:pt idx="7">
                  <c:v>35.4</c:v>
                </c:pt>
                <c:pt idx="8">
                  <c:v>40.5</c:v>
                </c:pt>
                <c:pt idx="9">
                  <c:v>45.6</c:v>
                </c:pt>
                <c:pt idx="10">
                  <c:v>50.8</c:v>
                </c:pt>
                <c:pt idx="11">
                  <c:v>56</c:v>
                </c:pt>
                <c:pt idx="12">
                  <c:v>61.4</c:v>
                </c:pt>
                <c:pt idx="13">
                  <c:v>66.8</c:v>
                </c:pt>
              </c:numCache>
            </c:numRef>
          </c:val>
          <c:extLst xmlns:c16r2="http://schemas.microsoft.com/office/drawing/2015/06/chart">
            <c:ext xmlns:c16="http://schemas.microsoft.com/office/drawing/2014/chart" uri="{C3380CC4-5D6E-409C-BE32-E72D297353CC}">
              <c16:uniqueId val="{00000005-328A-470B-9940-DF96E8B7BA32}"/>
            </c:ext>
          </c:extLst>
        </c:ser>
        <c:dLbls>
          <c:showLegendKey val="0"/>
          <c:showVal val="0"/>
          <c:showCatName val="0"/>
          <c:showSerName val="0"/>
          <c:showPercent val="0"/>
          <c:showBubbleSize val="0"/>
        </c:dLbls>
        <c:axId val="462808112"/>
        <c:axId val="462801448"/>
      </c:areaChart>
      <c:catAx>
        <c:axId val="4628081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2801448"/>
        <c:crosses val="autoZero"/>
        <c:auto val="1"/>
        <c:lblAlgn val="ctr"/>
        <c:lblOffset val="100"/>
        <c:noMultiLvlLbl val="0"/>
      </c:catAx>
      <c:valAx>
        <c:axId val="462801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2808112"/>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overall average distribution of metric tonnes carbon per acre, 2016 </a:t>
            </a:r>
          </a:p>
        </c:rich>
      </c:tx>
      <c:layout>
        <c:manualLayout>
          <c:xMode val="edge"/>
          <c:yMode val="edge"/>
          <c:x val="0.20253684581207582"/>
          <c:y val="1.8221615012187598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6384499989637755"/>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977-449A-AD38-B156C4FCF751}"/>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977-449A-AD38-B156C4FCF751}"/>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977-449A-AD38-B156C4FCF751}"/>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C977-449A-AD38-B156C4FCF751}"/>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C977-449A-AD38-B156C4FCF751}"/>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C977-449A-AD38-B156C4FCF751}"/>
              </c:ext>
            </c:extLst>
          </c:dPt>
          <c:dLbls>
            <c:dLbl>
              <c:idx val="0"/>
              <c:layout>
                <c:manualLayout>
                  <c:x val="7.3339938932661429E-3"/>
                  <c:y val="-6.883721226826425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977-449A-AD38-B156C4FCF751}"/>
                </c:ext>
                <c:ext xmlns:c15="http://schemas.microsoft.com/office/drawing/2012/chart" uri="{CE6537A1-D6FC-4f65-9D91-7224C49458BB}"/>
              </c:extLst>
            </c:dLbl>
            <c:dLbl>
              <c:idx val="1"/>
              <c:layout>
                <c:manualLayout>
                  <c:x val="3.3736371909024752E-2"/>
                  <c:y val="-8.098495560972415E-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977-449A-AD38-B156C4FCF751}"/>
                </c:ext>
                <c:ext xmlns:c15="http://schemas.microsoft.com/office/drawing/2012/chart" uri="{CE6537A1-D6FC-4f65-9D91-7224C49458BB}"/>
              </c:extLst>
            </c:dLbl>
            <c:dLbl>
              <c:idx val="2"/>
              <c:layout>
                <c:manualLayout>
                  <c:x val="1.46679877865325E-3"/>
                  <c:y val="3.432279519255448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977-449A-AD38-B156C4FCF751}"/>
                </c:ext>
                <c:ext xmlns:c15="http://schemas.microsoft.com/office/drawing/2012/chart" uri="{CE6537A1-D6FC-4f65-9D91-7224C49458BB}"/>
              </c:extLst>
            </c:dLbl>
            <c:dLbl>
              <c:idx val="3"/>
              <c:layout>
                <c:manualLayout>
                  <c:x val="-5.5738353588823612E-2"/>
                  <c:y val="7.298912601609815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C977-449A-AD38-B156C4FCF751}"/>
                </c:ext>
                <c:ext xmlns:c15="http://schemas.microsoft.com/office/drawing/2012/chart" uri="{CE6537A1-D6FC-4f65-9D91-7224C49458BB}"/>
              </c:extLst>
            </c:dLbl>
            <c:dLbl>
              <c:idx val="4"/>
              <c:layout>
                <c:manualLayout>
                  <c:x val="-7.1873140154009252E-2"/>
                  <c:y val="6.463587856720395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C977-449A-AD38-B156C4FCF751}"/>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Estimate_Revised'!$P$135:$U$135</c:f>
              <c:numCache>
                <c:formatCode>0.0</c:formatCode>
                <c:ptCount val="6"/>
                <c:pt idx="0">
                  <c:v>35.256307256326131</c:v>
                </c:pt>
                <c:pt idx="1">
                  <c:v>2.4603391855523231</c:v>
                </c:pt>
                <c:pt idx="2">
                  <c:v>0.66880401795963473</c:v>
                </c:pt>
                <c:pt idx="3">
                  <c:v>3.2531556504521295</c:v>
                </c:pt>
                <c:pt idx="4">
                  <c:v>6.4784980728780797</c:v>
                </c:pt>
                <c:pt idx="5">
                  <c:v>51.938407580719606</c:v>
                </c:pt>
              </c:numCache>
            </c:numRef>
          </c:val>
          <c:extLst xmlns:c16r2="http://schemas.microsoft.com/office/drawing/2015/06/chart">
            <c:ext xmlns:c16="http://schemas.microsoft.com/office/drawing/2014/chart" uri="{C3380CC4-5D6E-409C-BE32-E72D297353CC}">
              <c16:uniqueId val="{0000000C-C977-449A-AD38-B156C4FCF751}"/>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White/Red/Jack Pine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Estimate_Revised'!$L$8:$L$21</c:f>
              <c:numCache>
                <c:formatCode>0.0</c:formatCode>
                <c:ptCount val="14"/>
                <c:pt idx="0">
                  <c:v>48.863965471905793</c:v>
                </c:pt>
                <c:pt idx="1">
                  <c:v>48.533138729498987</c:v>
                </c:pt>
                <c:pt idx="2">
                  <c:v>52.507251649711854</c:v>
                </c:pt>
                <c:pt idx="3">
                  <c:v>47.619735000935691</c:v>
                </c:pt>
                <c:pt idx="4">
                  <c:v>49.812815622738825</c:v>
                </c:pt>
                <c:pt idx="5">
                  <c:v>49.739933932469818</c:v>
                </c:pt>
                <c:pt idx="6">
                  <c:v>47.614115645765381</c:v>
                </c:pt>
                <c:pt idx="7">
                  <c:v>48.911005637923516</c:v>
                </c:pt>
                <c:pt idx="8">
                  <c:v>48.929121235194494</c:v>
                </c:pt>
                <c:pt idx="9">
                  <c:v>49.499315622292748</c:v>
                </c:pt>
                <c:pt idx="10">
                  <c:v>48.685550023347119</c:v>
                </c:pt>
                <c:pt idx="11">
                  <c:v>49.125078322374875</c:v>
                </c:pt>
                <c:pt idx="12">
                  <c:v>48.670851828472074</c:v>
                </c:pt>
                <c:pt idx="13">
                  <c:v>49.408049871788101</c:v>
                </c:pt>
              </c:numCache>
            </c:numRef>
          </c:val>
          <c:extLst xmlns:c16r2="http://schemas.microsoft.com/office/drawing/2015/06/chart">
            <c:ext xmlns:c16="http://schemas.microsoft.com/office/drawing/2014/chart" uri="{C3380CC4-5D6E-409C-BE32-E72D297353CC}">
              <c16:uniqueId val="{00000006-2B2E-44A8-ADEB-869D18C36D86}"/>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Estimate_Revised'!$K$8:$K$21</c:f>
              <c:numCache>
                <c:formatCode>0.0</c:formatCode>
                <c:ptCount val="14"/>
                <c:pt idx="0" formatCode="General">
                  <c:v>5.6</c:v>
                </c:pt>
                <c:pt idx="1">
                  <c:v>4.1351810301507488</c:v>
                </c:pt>
                <c:pt idx="2">
                  <c:v>6.8153753473616341</c:v>
                </c:pt>
                <c:pt idx="3">
                  <c:v>5.9658346481155116</c:v>
                </c:pt>
                <c:pt idx="4">
                  <c:v>6.6918458632502569</c:v>
                </c:pt>
                <c:pt idx="5">
                  <c:v>6.7644571551179764</c:v>
                </c:pt>
                <c:pt idx="6">
                  <c:v>6.5540390049880379</c:v>
                </c:pt>
                <c:pt idx="7">
                  <c:v>6.5999497256874413</c:v>
                </c:pt>
                <c:pt idx="8">
                  <c:v>6.7197250280046728</c:v>
                </c:pt>
                <c:pt idx="9">
                  <c:v>6.8293068179183924</c:v>
                </c:pt>
                <c:pt idx="10">
                  <c:v>6.9864873970030441</c:v>
                </c:pt>
                <c:pt idx="11">
                  <c:v>7.2616012792729103</c:v>
                </c:pt>
                <c:pt idx="12">
                  <c:v>6.7012136533216973</c:v>
                </c:pt>
                <c:pt idx="13">
                  <c:v>7.1089101407345705</c:v>
                </c:pt>
              </c:numCache>
            </c:numRef>
          </c:val>
          <c:extLst xmlns:c16r2="http://schemas.microsoft.com/office/drawing/2015/06/chart">
            <c:ext xmlns:c16="http://schemas.microsoft.com/office/drawing/2014/chart" uri="{C3380CC4-5D6E-409C-BE32-E72D297353CC}">
              <c16:uniqueId val="{00000005-2B2E-44A8-ADEB-869D18C36D86}"/>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Estimate_Revised'!$J$8:$J$21</c:f>
              <c:numCache>
                <c:formatCode>General</c:formatCode>
                <c:ptCount val="14"/>
                <c:pt idx="0">
                  <c:v>8.3000000000000007</c:v>
                </c:pt>
                <c:pt idx="1">
                  <c:v>6.4</c:v>
                </c:pt>
                <c:pt idx="2">
                  <c:v>4.2</c:v>
                </c:pt>
                <c:pt idx="3">
                  <c:v>3</c:v>
                </c:pt>
                <c:pt idx="4">
                  <c:v>2.5</c:v>
                </c:pt>
                <c:pt idx="5">
                  <c:v>2.2000000000000002</c:v>
                </c:pt>
                <c:pt idx="6">
                  <c:v>2.1</c:v>
                </c:pt>
                <c:pt idx="7">
                  <c:v>2.2000000000000002</c:v>
                </c:pt>
                <c:pt idx="8">
                  <c:v>2.2000000000000002</c:v>
                </c:pt>
                <c:pt idx="9">
                  <c:v>2.2999999999999998</c:v>
                </c:pt>
                <c:pt idx="10">
                  <c:v>2.4</c:v>
                </c:pt>
                <c:pt idx="11">
                  <c:v>2.6</c:v>
                </c:pt>
                <c:pt idx="12">
                  <c:v>2.7</c:v>
                </c:pt>
                <c:pt idx="13">
                  <c:v>2.8</c:v>
                </c:pt>
              </c:numCache>
            </c:numRef>
          </c:val>
          <c:extLst xmlns:c16r2="http://schemas.microsoft.com/office/drawing/2015/06/chart">
            <c:ext xmlns:c16="http://schemas.microsoft.com/office/drawing/2014/chart" uri="{C3380CC4-5D6E-409C-BE32-E72D297353CC}">
              <c16:uniqueId val="{00000004-2B2E-44A8-ADEB-869D18C36D86}"/>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Estimate_Revised'!$H$8:$H$21</c:f>
              <c:numCache>
                <c:formatCode>General</c:formatCode>
                <c:ptCount val="14"/>
                <c:pt idx="0">
                  <c:v>0</c:v>
                </c:pt>
                <c:pt idx="1">
                  <c:v>0.3</c:v>
                </c:pt>
                <c:pt idx="2">
                  <c:v>1.2</c:v>
                </c:pt>
                <c:pt idx="3">
                  <c:v>1.6</c:v>
                </c:pt>
                <c:pt idx="4">
                  <c:v>1.7</c:v>
                </c:pt>
                <c:pt idx="5">
                  <c:v>1.9</c:v>
                </c:pt>
                <c:pt idx="6">
                  <c:v>2</c:v>
                </c:pt>
                <c:pt idx="7">
                  <c:v>2</c:v>
                </c:pt>
                <c:pt idx="8">
                  <c:v>2.1</c:v>
                </c:pt>
                <c:pt idx="9">
                  <c:v>2.1</c:v>
                </c:pt>
                <c:pt idx="10">
                  <c:v>2.2000000000000002</c:v>
                </c:pt>
                <c:pt idx="11">
                  <c:v>2.2000000000000002</c:v>
                </c:pt>
                <c:pt idx="12">
                  <c:v>2.2999999999999998</c:v>
                </c:pt>
                <c:pt idx="13">
                  <c:v>2.2999999999999998</c:v>
                </c:pt>
              </c:numCache>
            </c:numRef>
          </c:val>
          <c:extLst xmlns:c16r2="http://schemas.microsoft.com/office/drawing/2015/06/chart">
            <c:ext xmlns:c16="http://schemas.microsoft.com/office/drawing/2014/chart" uri="{C3380CC4-5D6E-409C-BE32-E72D297353CC}">
              <c16:uniqueId val="{00000002-2B2E-44A8-ADEB-869D18C36D86}"/>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Estimate_Revised'!$I$8:$I$21</c:f>
              <c:numCache>
                <c:formatCode>General</c:formatCode>
                <c:ptCount val="14"/>
                <c:pt idx="0">
                  <c:v>0.8</c:v>
                </c:pt>
                <c:pt idx="1">
                  <c:v>0.9</c:v>
                </c:pt>
                <c:pt idx="2">
                  <c:v>0.7</c:v>
                </c:pt>
                <c:pt idx="3">
                  <c:v>0.7</c:v>
                </c:pt>
                <c:pt idx="4">
                  <c:v>0.7</c:v>
                </c:pt>
                <c:pt idx="5">
                  <c:v>0.7</c:v>
                </c:pt>
                <c:pt idx="6">
                  <c:v>0.7</c:v>
                </c:pt>
                <c:pt idx="7">
                  <c:v>0.7</c:v>
                </c:pt>
                <c:pt idx="8">
                  <c:v>0.7</c:v>
                </c:pt>
                <c:pt idx="9">
                  <c:v>0.6</c:v>
                </c:pt>
                <c:pt idx="10">
                  <c:v>0.6</c:v>
                </c:pt>
                <c:pt idx="11">
                  <c:v>0.6</c:v>
                </c:pt>
                <c:pt idx="12">
                  <c:v>0.6</c:v>
                </c:pt>
                <c:pt idx="13">
                  <c:v>0.6</c:v>
                </c:pt>
              </c:numCache>
            </c:numRef>
          </c:val>
          <c:extLst xmlns:c16r2="http://schemas.microsoft.com/office/drawing/2015/06/chart">
            <c:ext xmlns:c16="http://schemas.microsoft.com/office/drawing/2014/chart" uri="{C3380CC4-5D6E-409C-BE32-E72D297353CC}">
              <c16:uniqueId val="{00000003-2B2E-44A8-ADEB-869D18C36D86}"/>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Estimate_Revised'!$G$8:$G$21</c:f>
              <c:numCache>
                <c:formatCode>General</c:formatCode>
                <c:ptCount val="14"/>
                <c:pt idx="0">
                  <c:v>0</c:v>
                </c:pt>
                <c:pt idx="1">
                  <c:v>3</c:v>
                </c:pt>
                <c:pt idx="2">
                  <c:v>11.6</c:v>
                </c:pt>
                <c:pt idx="3">
                  <c:v>18.100000000000001</c:v>
                </c:pt>
                <c:pt idx="4">
                  <c:v>23.3</c:v>
                </c:pt>
                <c:pt idx="5">
                  <c:v>28.1</c:v>
                </c:pt>
                <c:pt idx="6">
                  <c:v>31.8</c:v>
                </c:pt>
                <c:pt idx="7">
                  <c:v>35.1</c:v>
                </c:pt>
                <c:pt idx="8">
                  <c:v>38.200000000000003</c:v>
                </c:pt>
                <c:pt idx="9">
                  <c:v>41</c:v>
                </c:pt>
                <c:pt idx="10">
                  <c:v>43.5</c:v>
                </c:pt>
                <c:pt idx="11">
                  <c:v>45.9</c:v>
                </c:pt>
                <c:pt idx="12">
                  <c:v>48.1</c:v>
                </c:pt>
                <c:pt idx="13">
                  <c:v>50.1</c:v>
                </c:pt>
              </c:numCache>
            </c:numRef>
          </c:val>
          <c:extLst xmlns:c16r2="http://schemas.microsoft.com/office/drawing/2015/06/chart">
            <c:ext xmlns:c16="http://schemas.microsoft.com/office/drawing/2014/chart" uri="{C3380CC4-5D6E-409C-BE32-E72D297353CC}">
              <c16:uniqueId val="{00000001-2B2E-44A8-ADEB-869D18C36D86}"/>
            </c:ext>
          </c:extLst>
        </c:ser>
        <c:dLbls>
          <c:showLegendKey val="0"/>
          <c:showVal val="0"/>
          <c:showCatName val="0"/>
          <c:showSerName val="0"/>
          <c:showPercent val="0"/>
          <c:showBubbleSize val="0"/>
        </c:dLbls>
        <c:axId val="402524624"/>
        <c:axId val="402523448"/>
      </c:areaChart>
      <c:catAx>
        <c:axId val="4025246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02523448"/>
        <c:crosses val="autoZero"/>
        <c:auto val="1"/>
        <c:lblAlgn val="ctr"/>
        <c:lblOffset val="100"/>
        <c:noMultiLvlLbl val="0"/>
      </c:catAx>
      <c:valAx>
        <c:axId val="4025234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02524624"/>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Spruce/Fir Major Forest Type Group, </a:t>
            </a:r>
          </a:p>
          <a:p>
            <a:pPr>
              <a:defRPr sz="1600" b="1"/>
            </a:pPr>
            <a:r>
              <a:rPr lang="en-US" sz="1600" b="1" i="0" baseline="0"/>
              <a:t>average distribution of metric tonnes carbon per acre, 2016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7194349545734983"/>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3B2B-4ACC-9B6E-C720922FF702}"/>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3B2B-4ACC-9B6E-C720922FF702}"/>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3B2B-4ACC-9B6E-C720922FF702}"/>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3B2B-4ACC-9B6E-C720922FF702}"/>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3B2B-4ACC-9B6E-C720922FF702}"/>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3B2B-4ACC-9B6E-C720922FF702}"/>
              </c:ext>
            </c:extLst>
          </c:dPt>
          <c:dLbls>
            <c:dLbl>
              <c:idx val="0"/>
              <c:layout>
                <c:manualLayout>
                  <c:x val="-1.4667987786532609E-2"/>
                  <c:y val="-0.1599452873292022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3B2B-4ACC-9B6E-C720922FF702}"/>
                </c:ext>
                <c:ext xmlns:c15="http://schemas.microsoft.com/office/drawing/2012/chart" uri="{CE6537A1-D6FC-4f65-9D91-7224C49458BB}"/>
              </c:extLst>
            </c:dLbl>
            <c:dLbl>
              <c:idx val="1"/>
              <c:layout>
                <c:manualLayout>
                  <c:x val="-1.0756400117938458E-16"/>
                  <c:y val="6.2763340597535064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3B2B-4ACC-9B6E-C720922FF702}"/>
                </c:ext>
                <c:ext xmlns:c15="http://schemas.microsoft.com/office/drawing/2012/chart" uri="{CE6537A1-D6FC-4f65-9D91-7224C49458BB}"/>
              </c:extLst>
            </c:dLbl>
            <c:dLbl>
              <c:idx val="2"/>
              <c:layout>
                <c:manualLayout>
                  <c:x val="-7.3339938932662505E-3"/>
                  <c:y val="0.1194528095243409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3B2B-4ACC-9B6E-C720922FF702}"/>
                </c:ext>
                <c:ext xmlns:c15="http://schemas.microsoft.com/office/drawing/2012/chart" uri="{CE6537A1-D6FC-4f65-9D91-7224C49458BB}"/>
              </c:extLst>
            </c:dLbl>
            <c:dLbl>
              <c:idx val="3"/>
              <c:layout>
                <c:manualLayout>
                  <c:x val="-4.4003963359597505E-3"/>
                  <c:y val="0.1538714156584729"/>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3B2B-4ACC-9B6E-C720922FF702}"/>
                </c:ext>
                <c:ext xmlns:c15="http://schemas.microsoft.com/office/drawing/2012/chart" uri="{CE6537A1-D6FC-4f65-9D91-7224C49458BB}"/>
              </c:extLst>
            </c:dLbl>
            <c:dLbl>
              <c:idx val="4"/>
              <c:layout>
                <c:manualLayout>
                  <c:x val="-9.8275518169767748E-2"/>
                  <c:y val="6.073871670729184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3B2B-4ACC-9B6E-C720922FF702}"/>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Estimate_Revised'!$P$41:$U$41</c:f>
              <c:numCache>
                <c:formatCode>0.0</c:formatCode>
                <c:ptCount val="6"/>
                <c:pt idx="0">
                  <c:v>27.993520276624402</c:v>
                </c:pt>
                <c:pt idx="1">
                  <c:v>2.4227107358320645</c:v>
                </c:pt>
                <c:pt idx="2">
                  <c:v>0.55431667755843705</c:v>
                </c:pt>
                <c:pt idx="3">
                  <c:v>3.4570903266468491</c:v>
                </c:pt>
                <c:pt idx="4">
                  <c:v>6.5463071149821443</c:v>
                </c:pt>
                <c:pt idx="5">
                  <c:v>51.699326836539356</c:v>
                </c:pt>
              </c:numCache>
            </c:numRef>
          </c:val>
          <c:extLst xmlns:c16r2="http://schemas.microsoft.com/office/drawing/2015/06/chart">
            <c:ext xmlns:c16="http://schemas.microsoft.com/office/drawing/2014/chart" uri="{C3380CC4-5D6E-409C-BE32-E72D297353CC}">
              <c16:uniqueId val="{0000000C-3B2B-4ACC-9B6E-C720922FF702}"/>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Spruce/Fir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Estimate_Revised'!$L$26:$L$39</c:f>
              <c:numCache>
                <c:formatCode>0.0</c:formatCode>
                <c:ptCount val="14"/>
                <c:pt idx="0">
                  <c:v>52.001932930509305</c:v>
                </c:pt>
                <c:pt idx="1">
                  <c:v>53.65458143469138</c:v>
                </c:pt>
                <c:pt idx="2">
                  <c:v>52.669993785243904</c:v>
                </c:pt>
                <c:pt idx="3">
                  <c:v>51.593190213241513</c:v>
                </c:pt>
                <c:pt idx="4">
                  <c:v>51.376182116174597</c:v>
                </c:pt>
                <c:pt idx="5">
                  <c:v>51.166089644017511</c:v>
                </c:pt>
                <c:pt idx="6">
                  <c:v>51.446073706980478</c:v>
                </c:pt>
                <c:pt idx="7">
                  <c:v>51.722116011137032</c:v>
                </c:pt>
                <c:pt idx="8">
                  <c:v>51.892679382816326</c:v>
                </c:pt>
                <c:pt idx="9">
                  <c:v>51.496170664970599</c:v>
                </c:pt>
                <c:pt idx="10">
                  <c:v>51.63866050595265</c:v>
                </c:pt>
                <c:pt idx="11">
                  <c:v>51.778804257365337</c:v>
                </c:pt>
                <c:pt idx="12">
                  <c:v>51.910015892059064</c:v>
                </c:pt>
                <c:pt idx="13">
                  <c:v>52.863987337650116</c:v>
                </c:pt>
              </c:numCache>
            </c:numRef>
          </c:val>
          <c:extLst xmlns:c16r2="http://schemas.microsoft.com/office/drawing/2015/06/chart">
            <c:ext xmlns:c16="http://schemas.microsoft.com/office/drawing/2014/chart" uri="{C3380CC4-5D6E-409C-BE32-E72D297353CC}">
              <c16:uniqueId val="{00000000-1323-4295-86B1-19F21F5FF688}"/>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Estimate_Revised'!$K$26:$K$39</c:f>
              <c:numCache>
                <c:formatCode>0.0</c:formatCode>
                <c:ptCount val="14"/>
                <c:pt idx="0">
                  <c:v>6.397783270092452</c:v>
                </c:pt>
                <c:pt idx="1">
                  <c:v>6.4310597906118891</c:v>
                </c:pt>
                <c:pt idx="2">
                  <c:v>6.3386288722351223</c:v>
                </c:pt>
                <c:pt idx="3">
                  <c:v>6.4789428228192794</c:v>
                </c:pt>
                <c:pt idx="4">
                  <c:v>6.6465268202553931</c:v>
                </c:pt>
                <c:pt idx="5">
                  <c:v>6.5622936185108385</c:v>
                </c:pt>
                <c:pt idx="6">
                  <c:v>6.4096743251454953</c:v>
                </c:pt>
                <c:pt idx="7">
                  <c:v>6.3937645760068671</c:v>
                </c:pt>
                <c:pt idx="8">
                  <c:v>6.524335635954805</c:v>
                </c:pt>
                <c:pt idx="9">
                  <c:v>6.6525848509296805</c:v>
                </c:pt>
                <c:pt idx="10">
                  <c:v>6.5597393476072741</c:v>
                </c:pt>
                <c:pt idx="11">
                  <c:v>6.7737651332429438</c:v>
                </c:pt>
                <c:pt idx="12">
                  <c:v>6.4557924532425606</c:v>
                </c:pt>
                <c:pt idx="13">
                  <c:v>6.7778888633934118</c:v>
                </c:pt>
              </c:numCache>
            </c:numRef>
          </c:val>
          <c:extLst xmlns:c16r2="http://schemas.microsoft.com/office/drawing/2015/06/chart">
            <c:ext xmlns:c16="http://schemas.microsoft.com/office/drawing/2014/chart" uri="{C3380CC4-5D6E-409C-BE32-E72D297353CC}">
              <c16:uniqueId val="{00000001-1323-4295-86B1-19F21F5FF688}"/>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Estimate_Revised'!$J$26:$J$39</c:f>
              <c:numCache>
                <c:formatCode>General</c:formatCode>
                <c:ptCount val="14"/>
                <c:pt idx="0">
                  <c:v>8.1999999999999993</c:v>
                </c:pt>
                <c:pt idx="1">
                  <c:v>6.5</c:v>
                </c:pt>
                <c:pt idx="2">
                  <c:v>4.3</c:v>
                </c:pt>
                <c:pt idx="3">
                  <c:v>3.2</c:v>
                </c:pt>
                <c:pt idx="4">
                  <c:v>2.9</c:v>
                </c:pt>
                <c:pt idx="5">
                  <c:v>2.8</c:v>
                </c:pt>
                <c:pt idx="6">
                  <c:v>2.9</c:v>
                </c:pt>
                <c:pt idx="7">
                  <c:v>3.2</c:v>
                </c:pt>
                <c:pt idx="8">
                  <c:v>3.4</c:v>
                </c:pt>
                <c:pt idx="9">
                  <c:v>3.7</c:v>
                </c:pt>
                <c:pt idx="10">
                  <c:v>3.9</c:v>
                </c:pt>
                <c:pt idx="11">
                  <c:v>4.2</c:v>
                </c:pt>
                <c:pt idx="12">
                  <c:v>4.4000000000000004</c:v>
                </c:pt>
                <c:pt idx="13">
                  <c:v>4.7</c:v>
                </c:pt>
              </c:numCache>
            </c:numRef>
          </c:val>
          <c:extLst xmlns:c16r2="http://schemas.microsoft.com/office/drawing/2015/06/chart">
            <c:ext xmlns:c16="http://schemas.microsoft.com/office/drawing/2014/chart" uri="{C3380CC4-5D6E-409C-BE32-E72D297353CC}">
              <c16:uniqueId val="{00000002-1323-4295-86B1-19F21F5FF688}"/>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Estimate_Revised'!$H$26:$H$39</c:f>
              <c:numCache>
                <c:formatCode>General</c:formatCode>
                <c:ptCount val="14"/>
                <c:pt idx="0">
                  <c:v>0</c:v>
                </c:pt>
                <c:pt idx="1">
                  <c:v>0.3</c:v>
                </c:pt>
                <c:pt idx="2">
                  <c:v>0.8</c:v>
                </c:pt>
                <c:pt idx="3">
                  <c:v>1.3</c:v>
                </c:pt>
                <c:pt idx="4">
                  <c:v>1.9</c:v>
                </c:pt>
                <c:pt idx="5">
                  <c:v>2.2999999999999998</c:v>
                </c:pt>
                <c:pt idx="6">
                  <c:v>2.8</c:v>
                </c:pt>
                <c:pt idx="7">
                  <c:v>3</c:v>
                </c:pt>
                <c:pt idx="8">
                  <c:v>3.1</c:v>
                </c:pt>
                <c:pt idx="9">
                  <c:v>3.2</c:v>
                </c:pt>
                <c:pt idx="10">
                  <c:v>3.2</c:v>
                </c:pt>
                <c:pt idx="11">
                  <c:v>3.3</c:v>
                </c:pt>
                <c:pt idx="12">
                  <c:v>3.4</c:v>
                </c:pt>
                <c:pt idx="13">
                  <c:v>3.4</c:v>
                </c:pt>
              </c:numCache>
            </c:numRef>
          </c:val>
          <c:extLst xmlns:c16r2="http://schemas.microsoft.com/office/drawing/2015/06/chart">
            <c:ext xmlns:c16="http://schemas.microsoft.com/office/drawing/2014/chart" uri="{C3380CC4-5D6E-409C-BE32-E72D297353CC}">
              <c16:uniqueId val="{00000003-1323-4295-86B1-19F21F5FF688}"/>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Estimate_Revised'!$I$26:$I$39</c:f>
              <c:numCache>
                <c:formatCode>General</c:formatCode>
                <c:ptCount val="14"/>
                <c:pt idx="0">
                  <c:v>0.9</c:v>
                </c:pt>
                <c:pt idx="1">
                  <c:v>0.7</c:v>
                </c:pt>
                <c:pt idx="2">
                  <c:v>0.6</c:v>
                </c:pt>
                <c:pt idx="3">
                  <c:v>0.6</c:v>
                </c:pt>
                <c:pt idx="4">
                  <c:v>0.6</c:v>
                </c:pt>
                <c:pt idx="5">
                  <c:v>0.6</c:v>
                </c:pt>
                <c:pt idx="6">
                  <c:v>0.6</c:v>
                </c:pt>
                <c:pt idx="7">
                  <c:v>0.5</c:v>
                </c:pt>
                <c:pt idx="8">
                  <c:v>0.5</c:v>
                </c:pt>
                <c:pt idx="9">
                  <c:v>0.5</c:v>
                </c:pt>
                <c:pt idx="10">
                  <c:v>0.5</c:v>
                </c:pt>
                <c:pt idx="11">
                  <c:v>0.5</c:v>
                </c:pt>
                <c:pt idx="12">
                  <c:v>0.5</c:v>
                </c:pt>
                <c:pt idx="13">
                  <c:v>0.5</c:v>
                </c:pt>
              </c:numCache>
            </c:numRef>
          </c:val>
          <c:extLst xmlns:c16r2="http://schemas.microsoft.com/office/drawing/2015/06/chart">
            <c:ext xmlns:c16="http://schemas.microsoft.com/office/drawing/2014/chart" uri="{C3380CC4-5D6E-409C-BE32-E72D297353CC}">
              <c16:uniqueId val="{00000004-1323-4295-86B1-19F21F5FF688}"/>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Estimate_Revised'!$G$26:$G$39</c:f>
              <c:numCache>
                <c:formatCode>General</c:formatCode>
                <c:ptCount val="14"/>
                <c:pt idx="0">
                  <c:v>0</c:v>
                </c:pt>
                <c:pt idx="1">
                  <c:v>2.8</c:v>
                </c:pt>
                <c:pt idx="2">
                  <c:v>8.1</c:v>
                </c:pt>
                <c:pt idx="3">
                  <c:v>13.2</c:v>
                </c:pt>
                <c:pt idx="4">
                  <c:v>18.5</c:v>
                </c:pt>
                <c:pt idx="5">
                  <c:v>23.2</c:v>
                </c:pt>
                <c:pt idx="6">
                  <c:v>27.8</c:v>
                </c:pt>
                <c:pt idx="7">
                  <c:v>31.8</c:v>
                </c:pt>
                <c:pt idx="8">
                  <c:v>35.6</c:v>
                </c:pt>
                <c:pt idx="9">
                  <c:v>39</c:v>
                </c:pt>
                <c:pt idx="10">
                  <c:v>42.3</c:v>
                </c:pt>
                <c:pt idx="11">
                  <c:v>45.3</c:v>
                </c:pt>
                <c:pt idx="12">
                  <c:v>48.1</c:v>
                </c:pt>
                <c:pt idx="13">
                  <c:v>50.7</c:v>
                </c:pt>
              </c:numCache>
            </c:numRef>
          </c:val>
          <c:extLst xmlns:c16r2="http://schemas.microsoft.com/office/drawing/2015/06/chart">
            <c:ext xmlns:c16="http://schemas.microsoft.com/office/drawing/2014/chart" uri="{C3380CC4-5D6E-409C-BE32-E72D297353CC}">
              <c16:uniqueId val="{00000005-1323-4295-86B1-19F21F5FF688}"/>
            </c:ext>
          </c:extLst>
        </c:ser>
        <c:dLbls>
          <c:showLegendKey val="0"/>
          <c:showVal val="0"/>
          <c:showCatName val="0"/>
          <c:showSerName val="0"/>
          <c:showPercent val="0"/>
          <c:showBubbleSize val="0"/>
        </c:dLbls>
        <c:axId val="461405304"/>
        <c:axId val="461406088"/>
      </c:areaChart>
      <c:catAx>
        <c:axId val="4614053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6088"/>
        <c:crosses val="autoZero"/>
        <c:auto val="1"/>
        <c:lblAlgn val="ctr"/>
        <c:lblOffset val="100"/>
        <c:noMultiLvlLbl val="0"/>
      </c:catAx>
      <c:valAx>
        <c:axId val="461406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5304"/>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Oak/Pine Major Forest Type Group, </a:t>
            </a:r>
          </a:p>
          <a:p>
            <a:pPr>
              <a:defRPr sz="1600" b="1"/>
            </a:pPr>
            <a:r>
              <a:rPr lang="en-US" sz="1600" b="1" i="0" baseline="0"/>
              <a:t>average distribution of metric tonnes carbon per acre, 2016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7194349545734983"/>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CCBA-475F-9F6F-C0D3BB43C2B5}"/>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CCBA-475F-9F6F-C0D3BB43C2B5}"/>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CCBA-475F-9F6F-C0D3BB43C2B5}"/>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CCBA-475F-9F6F-C0D3BB43C2B5}"/>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CCBA-475F-9F6F-C0D3BB43C2B5}"/>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CCBA-475F-9F6F-C0D3BB43C2B5}"/>
              </c:ext>
            </c:extLst>
          </c:dPt>
          <c:dLbls>
            <c:dLbl>
              <c:idx val="0"/>
              <c:layout>
                <c:manualLayout>
                  <c:x val="-1.4667987786532609E-2"/>
                  <c:y val="-0.1599452873292022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CCBA-475F-9F6F-C0D3BB43C2B5}"/>
                </c:ext>
                <c:ext xmlns:c15="http://schemas.microsoft.com/office/drawing/2012/chart" uri="{CE6537A1-D6FC-4f65-9D91-7224C49458BB}"/>
              </c:extLst>
            </c:dLbl>
            <c:dLbl>
              <c:idx val="1"/>
              <c:layout>
                <c:manualLayout>
                  <c:x val="5.4271554810170035E-2"/>
                  <c:y val="-2.2270862792673731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CCBA-475F-9F6F-C0D3BB43C2B5}"/>
                </c:ext>
                <c:ext xmlns:c15="http://schemas.microsoft.com/office/drawing/2012/chart" uri="{CE6537A1-D6FC-4f65-9D91-7224C49458BB}"/>
              </c:extLst>
            </c:dLbl>
            <c:dLbl>
              <c:idx val="2"/>
              <c:layout>
                <c:manualLayout>
                  <c:x val="3.5203170687677893E-2"/>
                  <c:y val="5.86182818754712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CCBA-475F-9F6F-C0D3BB43C2B5}"/>
                </c:ext>
                <c:ext xmlns:c15="http://schemas.microsoft.com/office/drawing/2012/chart" uri="{CE6537A1-D6FC-4f65-9D91-7224C49458BB}"/>
              </c:extLst>
            </c:dLbl>
            <c:dLbl>
              <c:idx val="3"/>
              <c:layout>
                <c:manualLayout>
                  <c:x val="-9.8275518169767748E-2"/>
                  <c:y val="3.8705866786124789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CCBA-475F-9F6F-C0D3BB43C2B5}"/>
                </c:ext>
                <c:ext xmlns:c15="http://schemas.microsoft.com/office/drawing/2012/chart" uri="{CE6537A1-D6FC-4f65-9D91-7224C49458BB}"/>
              </c:extLst>
            </c:dLbl>
            <c:dLbl>
              <c:idx val="4"/>
              <c:layout>
                <c:manualLayout>
                  <c:x val="-9.8275518169767748E-2"/>
                  <c:y val="6.073871670729184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CCBA-475F-9F6F-C0D3BB43C2B5}"/>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Estimate_Revised'!$P$59:$U$59</c:f>
              <c:numCache>
                <c:formatCode>0.0</c:formatCode>
                <c:ptCount val="6"/>
                <c:pt idx="0">
                  <c:v>44.142867831262507</c:v>
                </c:pt>
                <c:pt idx="1">
                  <c:v>1.7411915530373088</c:v>
                </c:pt>
                <c:pt idx="2">
                  <c:v>0.94902567378986835</c:v>
                </c:pt>
                <c:pt idx="3">
                  <c:v>3.223811725540966</c:v>
                </c:pt>
                <c:pt idx="4">
                  <c:v>4.8281556597691253</c:v>
                </c:pt>
                <c:pt idx="5">
                  <c:v>53.169386532602751</c:v>
                </c:pt>
              </c:numCache>
            </c:numRef>
          </c:val>
          <c:extLst xmlns:c16r2="http://schemas.microsoft.com/office/drawing/2015/06/chart">
            <c:ext xmlns:c16="http://schemas.microsoft.com/office/drawing/2014/chart" uri="{C3380CC4-5D6E-409C-BE32-E72D297353CC}">
              <c16:uniqueId val="{0000000C-CCBA-475F-9F6F-C0D3BB43C2B5}"/>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Oak/Pine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Estimate_Revised'!$L$44:$L$57</c:f>
              <c:numCache>
                <c:formatCode>0.0</c:formatCode>
                <c:ptCount val="14"/>
                <c:pt idx="0">
                  <c:v>53.074227861957652</c:v>
                </c:pt>
                <c:pt idx="1">
                  <c:v>53.074227861957652</c:v>
                </c:pt>
                <c:pt idx="2">
                  <c:v>53.074227861957652</c:v>
                </c:pt>
                <c:pt idx="3">
                  <c:v>51.996540462613105</c:v>
                </c:pt>
                <c:pt idx="4">
                  <c:v>52.764912339791174</c:v>
                </c:pt>
                <c:pt idx="5">
                  <c:v>54.140756485980575</c:v>
                </c:pt>
                <c:pt idx="6">
                  <c:v>52.679016377696655</c:v>
                </c:pt>
                <c:pt idx="7">
                  <c:v>52.330990490819424</c:v>
                </c:pt>
                <c:pt idx="8">
                  <c:v>53.844184616252164</c:v>
                </c:pt>
                <c:pt idx="9">
                  <c:v>53.391768547366041</c:v>
                </c:pt>
                <c:pt idx="10">
                  <c:v>54.095522991753811</c:v>
                </c:pt>
                <c:pt idx="11">
                  <c:v>53.074227861957652</c:v>
                </c:pt>
                <c:pt idx="12">
                  <c:v>53.074227861957652</c:v>
                </c:pt>
                <c:pt idx="13">
                  <c:v>53.843068760991095</c:v>
                </c:pt>
              </c:numCache>
            </c:numRef>
          </c:val>
          <c:extLst xmlns:c16r2="http://schemas.microsoft.com/office/drawing/2015/06/chart">
            <c:ext xmlns:c16="http://schemas.microsoft.com/office/drawing/2014/chart" uri="{C3380CC4-5D6E-409C-BE32-E72D297353CC}">
              <c16:uniqueId val="{00000000-C0EB-4134-B0B1-2E9818786F98}"/>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Estimate_Revised'!$K$44:$K$57</c:f>
              <c:numCache>
                <c:formatCode>0.0</c:formatCode>
                <c:ptCount val="14"/>
                <c:pt idx="0">
                  <c:v>4.7967501293477568</c:v>
                </c:pt>
                <c:pt idx="1">
                  <c:v>4.7967501293477568</c:v>
                </c:pt>
                <c:pt idx="2">
                  <c:v>4.7967501293477568</c:v>
                </c:pt>
                <c:pt idx="3">
                  <c:v>5.08655047672673</c:v>
                </c:pt>
                <c:pt idx="4">
                  <c:v>5.0739019353252539</c:v>
                </c:pt>
                <c:pt idx="5">
                  <c:v>4.8268613037106025</c:v>
                </c:pt>
                <c:pt idx="6">
                  <c:v>4.8036087485437839</c:v>
                </c:pt>
                <c:pt idx="7">
                  <c:v>4.7193059533080524</c:v>
                </c:pt>
                <c:pt idx="8">
                  <c:v>4.9017179542598024</c:v>
                </c:pt>
                <c:pt idx="9">
                  <c:v>4.5591047393521178</c:v>
                </c:pt>
                <c:pt idx="10">
                  <c:v>4.9460887829110609</c:v>
                </c:pt>
                <c:pt idx="11">
                  <c:v>4.7967501293477568</c:v>
                </c:pt>
                <c:pt idx="12">
                  <c:v>4.7967501293477568</c:v>
                </c:pt>
                <c:pt idx="13">
                  <c:v>4.5072232189487655</c:v>
                </c:pt>
              </c:numCache>
            </c:numRef>
          </c:val>
          <c:extLst xmlns:c16r2="http://schemas.microsoft.com/office/drawing/2015/06/chart">
            <c:ext xmlns:c16="http://schemas.microsoft.com/office/drawing/2014/chart" uri="{C3380CC4-5D6E-409C-BE32-E72D297353CC}">
              <c16:uniqueId val="{00000001-C0EB-4134-B0B1-2E9818786F98}"/>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Estimate_Revised'!$J$44:$J$57</c:f>
              <c:numCache>
                <c:formatCode>General</c:formatCode>
                <c:ptCount val="14"/>
                <c:pt idx="0">
                  <c:v>12.1</c:v>
                </c:pt>
                <c:pt idx="1">
                  <c:v>9.3000000000000007</c:v>
                </c:pt>
                <c:pt idx="2">
                  <c:v>5.9</c:v>
                </c:pt>
                <c:pt idx="3">
                  <c:v>4.2</c:v>
                </c:pt>
                <c:pt idx="4">
                  <c:v>3.4</c:v>
                </c:pt>
                <c:pt idx="5">
                  <c:v>3.1</c:v>
                </c:pt>
                <c:pt idx="6">
                  <c:v>3</c:v>
                </c:pt>
                <c:pt idx="7">
                  <c:v>3.1</c:v>
                </c:pt>
                <c:pt idx="8">
                  <c:v>3.2</c:v>
                </c:pt>
                <c:pt idx="9">
                  <c:v>3.4</c:v>
                </c:pt>
                <c:pt idx="10">
                  <c:v>3.6</c:v>
                </c:pt>
                <c:pt idx="11">
                  <c:v>3.7</c:v>
                </c:pt>
                <c:pt idx="12">
                  <c:v>3.9</c:v>
                </c:pt>
                <c:pt idx="13">
                  <c:v>4</c:v>
                </c:pt>
              </c:numCache>
            </c:numRef>
          </c:val>
          <c:extLst xmlns:c16r2="http://schemas.microsoft.com/office/drawing/2015/06/chart">
            <c:ext xmlns:c16="http://schemas.microsoft.com/office/drawing/2014/chart" uri="{C3380CC4-5D6E-409C-BE32-E72D297353CC}">
              <c16:uniqueId val="{00000002-C0EB-4134-B0B1-2E9818786F98}"/>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Estimate_Revised'!$H$44:$H$57</c:f>
              <c:numCache>
                <c:formatCode>General</c:formatCode>
                <c:ptCount val="14"/>
                <c:pt idx="0">
                  <c:v>0</c:v>
                </c:pt>
                <c:pt idx="1">
                  <c:v>0.3</c:v>
                </c:pt>
                <c:pt idx="2">
                  <c:v>1.1000000000000001</c:v>
                </c:pt>
                <c:pt idx="3">
                  <c:v>1.3</c:v>
                </c:pt>
                <c:pt idx="4">
                  <c:v>1.5</c:v>
                </c:pt>
                <c:pt idx="5">
                  <c:v>1.6</c:v>
                </c:pt>
                <c:pt idx="6">
                  <c:v>1.7</c:v>
                </c:pt>
                <c:pt idx="7">
                  <c:v>1.8</c:v>
                </c:pt>
                <c:pt idx="8">
                  <c:v>1.8</c:v>
                </c:pt>
                <c:pt idx="9">
                  <c:v>1.9</c:v>
                </c:pt>
                <c:pt idx="10">
                  <c:v>1.9</c:v>
                </c:pt>
                <c:pt idx="11">
                  <c:v>2</c:v>
                </c:pt>
                <c:pt idx="12">
                  <c:v>2</c:v>
                </c:pt>
                <c:pt idx="13">
                  <c:v>2.1</c:v>
                </c:pt>
              </c:numCache>
            </c:numRef>
          </c:val>
          <c:extLst xmlns:c16r2="http://schemas.microsoft.com/office/drawing/2015/06/chart">
            <c:ext xmlns:c16="http://schemas.microsoft.com/office/drawing/2014/chart" uri="{C3380CC4-5D6E-409C-BE32-E72D297353CC}">
              <c16:uniqueId val="{00000003-C0EB-4134-B0B1-2E9818786F98}"/>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Estimate_Revised'!$I$44:$I$57</c:f>
              <c:numCache>
                <c:formatCode>General</c:formatCode>
                <c:ptCount val="14"/>
                <c:pt idx="0">
                  <c:v>1.7</c:v>
                </c:pt>
                <c:pt idx="1">
                  <c:v>1.7</c:v>
                </c:pt>
                <c:pt idx="2">
                  <c:v>1.3</c:v>
                </c:pt>
                <c:pt idx="3">
                  <c:v>1.2</c:v>
                </c:pt>
                <c:pt idx="4">
                  <c:v>1.1000000000000001</c:v>
                </c:pt>
                <c:pt idx="5">
                  <c:v>1</c:v>
                </c:pt>
                <c:pt idx="6">
                  <c:v>1</c:v>
                </c:pt>
                <c:pt idx="7">
                  <c:v>0.9</c:v>
                </c:pt>
                <c:pt idx="8">
                  <c:v>0.9</c:v>
                </c:pt>
                <c:pt idx="9">
                  <c:v>0.9</c:v>
                </c:pt>
                <c:pt idx="10">
                  <c:v>0.9</c:v>
                </c:pt>
                <c:pt idx="11">
                  <c:v>0.9</c:v>
                </c:pt>
                <c:pt idx="12">
                  <c:v>0.9</c:v>
                </c:pt>
                <c:pt idx="13">
                  <c:v>0.9</c:v>
                </c:pt>
              </c:numCache>
            </c:numRef>
          </c:val>
          <c:extLst xmlns:c16r2="http://schemas.microsoft.com/office/drawing/2015/06/chart">
            <c:ext xmlns:c16="http://schemas.microsoft.com/office/drawing/2014/chart" uri="{C3380CC4-5D6E-409C-BE32-E72D297353CC}">
              <c16:uniqueId val="{00000004-C0EB-4134-B0B1-2E9818786F98}"/>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Estimate_Revised'!$G$44:$G$57</c:f>
              <c:numCache>
                <c:formatCode>General</c:formatCode>
                <c:ptCount val="14"/>
                <c:pt idx="0">
                  <c:v>0</c:v>
                </c:pt>
                <c:pt idx="1">
                  <c:v>2.5</c:v>
                </c:pt>
                <c:pt idx="2">
                  <c:v>10.9</c:v>
                </c:pt>
                <c:pt idx="3">
                  <c:v>19.7</c:v>
                </c:pt>
                <c:pt idx="4">
                  <c:v>27.5</c:v>
                </c:pt>
                <c:pt idx="5">
                  <c:v>34.299999999999997</c:v>
                </c:pt>
                <c:pt idx="6">
                  <c:v>40.1</c:v>
                </c:pt>
                <c:pt idx="7">
                  <c:v>45.7</c:v>
                </c:pt>
                <c:pt idx="8">
                  <c:v>50</c:v>
                </c:pt>
                <c:pt idx="9">
                  <c:v>53.9</c:v>
                </c:pt>
                <c:pt idx="10">
                  <c:v>57.3</c:v>
                </c:pt>
                <c:pt idx="11">
                  <c:v>60.4</c:v>
                </c:pt>
                <c:pt idx="12">
                  <c:v>63</c:v>
                </c:pt>
                <c:pt idx="13">
                  <c:v>65.3</c:v>
                </c:pt>
              </c:numCache>
            </c:numRef>
          </c:val>
          <c:extLst xmlns:c16r2="http://schemas.microsoft.com/office/drawing/2015/06/chart">
            <c:ext xmlns:c16="http://schemas.microsoft.com/office/drawing/2014/chart" uri="{C3380CC4-5D6E-409C-BE32-E72D297353CC}">
              <c16:uniqueId val="{00000005-C0EB-4134-B0B1-2E9818786F98}"/>
            </c:ext>
          </c:extLst>
        </c:ser>
        <c:dLbls>
          <c:showLegendKey val="0"/>
          <c:showVal val="0"/>
          <c:showCatName val="0"/>
          <c:showSerName val="0"/>
          <c:showPercent val="0"/>
          <c:showBubbleSize val="0"/>
        </c:dLbls>
        <c:axId val="461407656"/>
        <c:axId val="461406480"/>
      </c:areaChart>
      <c:catAx>
        <c:axId val="4614076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6480"/>
        <c:crosses val="autoZero"/>
        <c:auto val="1"/>
        <c:lblAlgn val="ctr"/>
        <c:lblOffset val="100"/>
        <c:noMultiLvlLbl val="0"/>
      </c:catAx>
      <c:valAx>
        <c:axId val="461406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7656"/>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Oak/Hickory Major Forest Type Group, </a:t>
            </a:r>
          </a:p>
          <a:p>
            <a:pPr>
              <a:defRPr sz="1600" b="1"/>
            </a:pPr>
            <a:r>
              <a:rPr lang="en-US" sz="1600" b="1" i="0" baseline="0"/>
              <a:t>average distribution of metric tonnes carbon per acre, 2016 </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7194349545734983"/>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6052-4289-AB21-B1204A1D1630}"/>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6052-4289-AB21-B1204A1D1630}"/>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6052-4289-AB21-B1204A1D1630}"/>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6052-4289-AB21-B1204A1D1630}"/>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6052-4289-AB21-B1204A1D1630}"/>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6052-4289-AB21-B1204A1D1630}"/>
              </c:ext>
            </c:extLst>
          </c:dPt>
          <c:dLbls>
            <c:dLbl>
              <c:idx val="0"/>
              <c:layout>
                <c:manualLayout>
                  <c:x val="-1.4667987786532609E-2"/>
                  <c:y val="-0.15994528732920224"/>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052-4289-AB21-B1204A1D1630}"/>
                </c:ext>
                <c:ext xmlns:c15="http://schemas.microsoft.com/office/drawing/2012/chart" uri="{CE6537A1-D6FC-4f65-9D91-7224C49458BB}"/>
              </c:extLst>
            </c:dLbl>
            <c:dLbl>
              <c:idx val="1"/>
              <c:layout>
                <c:manualLayout>
                  <c:x val="0.11734390229226001"/>
                  <c:y val="1.4172367231701465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6052-4289-AB21-B1204A1D1630}"/>
                </c:ext>
                <c:ext xmlns:c15="http://schemas.microsoft.com/office/drawing/2012/chart" uri="{CE6537A1-D6FC-4f65-9D91-7224C49458BB}"/>
              </c:extLst>
            </c:dLbl>
            <c:dLbl>
              <c:idx val="2"/>
              <c:layout>
                <c:manualLayout>
                  <c:x val="3.5203170687677893E-2"/>
                  <c:y val="5.86182818754712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6052-4289-AB21-B1204A1D1630}"/>
                </c:ext>
                <c:ext xmlns:c15="http://schemas.microsoft.com/office/drawing/2012/chart" uri="{CE6537A1-D6FC-4f65-9D91-7224C49458BB}"/>
              </c:extLst>
            </c:dLbl>
            <c:dLbl>
              <c:idx val="3"/>
              <c:layout>
                <c:manualLayout>
                  <c:x val="-5.8671951146130004E-2"/>
                  <c:y val="4.4779738456853992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6052-4289-AB21-B1204A1D1630}"/>
                </c:ext>
                <c:ext xmlns:c15="http://schemas.microsoft.com/office/drawing/2012/chart" uri="{CE6537A1-D6FC-4f65-9D91-7224C49458BB}"/>
              </c:extLst>
            </c:dLbl>
            <c:dLbl>
              <c:idx val="4"/>
              <c:layout>
                <c:manualLayout>
                  <c:x val="-9.8275518169767748E-2"/>
                  <c:y val="6.0738716707291848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6052-4289-AB21-B1204A1D1630}"/>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Estimate_Revised'!$P$77:$U$77</c:f>
              <c:numCache>
                <c:formatCode>0.0</c:formatCode>
                <c:ptCount val="6"/>
                <c:pt idx="0">
                  <c:v>60.735663901528014</c:v>
                </c:pt>
                <c:pt idx="1">
                  <c:v>1.9078434728846945</c:v>
                </c:pt>
                <c:pt idx="2">
                  <c:v>0.70218256046558569</c:v>
                </c:pt>
                <c:pt idx="3">
                  <c:v>4.4910799369476857</c:v>
                </c:pt>
                <c:pt idx="4">
                  <c:v>5.2839514432392996</c:v>
                </c:pt>
                <c:pt idx="5">
                  <c:v>52.975388762298707</c:v>
                </c:pt>
              </c:numCache>
            </c:numRef>
          </c:val>
          <c:extLst xmlns:c16r2="http://schemas.microsoft.com/office/drawing/2015/06/chart">
            <c:ext xmlns:c16="http://schemas.microsoft.com/office/drawing/2014/chart" uri="{C3380CC4-5D6E-409C-BE32-E72D297353CC}">
              <c16:uniqueId val="{0000000C-6052-4289-AB21-B1204A1D1630}"/>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Change in carbon volume over a 125 year rotation in the </a:t>
            </a:r>
          </a:p>
          <a:p>
            <a:pPr>
              <a:defRPr sz="1600" b="1"/>
            </a:pPr>
            <a:r>
              <a:rPr lang="en-US" sz="1600" b="1" i="0" baseline="0"/>
              <a:t>Oak/Hickory MFTYP</a:t>
            </a: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6"/>
          <c:order val="0"/>
          <c:tx>
            <c:v>Soil</c:v>
          </c:tx>
          <c:spPr>
            <a:solidFill>
              <a:schemeClr val="bg2">
                <a:lumMod val="2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Estimate_Revised'!$L$62:$L$75</c:f>
              <c:numCache>
                <c:formatCode>0.00</c:formatCode>
                <c:ptCount val="14"/>
                <c:pt idx="0">
                  <c:v>53.025598835691312</c:v>
                </c:pt>
                <c:pt idx="1">
                  <c:v>53.025598835691312</c:v>
                </c:pt>
                <c:pt idx="2">
                  <c:v>52.048809560269923</c:v>
                </c:pt>
                <c:pt idx="3">
                  <c:v>48.843187967183326</c:v>
                </c:pt>
                <c:pt idx="4">
                  <c:v>52.181584952278627</c:v>
                </c:pt>
                <c:pt idx="5">
                  <c:v>52.28194992581512</c:v>
                </c:pt>
                <c:pt idx="6">
                  <c:v>53.893188377569167</c:v>
                </c:pt>
                <c:pt idx="7">
                  <c:v>52.213505748236365</c:v>
                </c:pt>
                <c:pt idx="8">
                  <c:v>54.246079241839553</c:v>
                </c:pt>
                <c:pt idx="9">
                  <c:v>51.383074742789105</c:v>
                </c:pt>
                <c:pt idx="10">
                  <c:v>50.534878889199511</c:v>
                </c:pt>
                <c:pt idx="11">
                  <c:v>53.025598835691312</c:v>
                </c:pt>
                <c:pt idx="12">
                  <c:v>53.025598835691312</c:v>
                </c:pt>
                <c:pt idx="13">
                  <c:v>53.025598835691312</c:v>
                </c:pt>
              </c:numCache>
            </c:numRef>
          </c:val>
          <c:extLst xmlns:c16r2="http://schemas.microsoft.com/office/drawing/2015/06/chart">
            <c:ext xmlns:c16="http://schemas.microsoft.com/office/drawing/2014/chart" uri="{C3380CC4-5D6E-409C-BE32-E72D297353CC}">
              <c16:uniqueId val="{00000000-DAC8-4B35-A1A4-DA5C6027C876}"/>
            </c:ext>
          </c:extLst>
        </c:ser>
        <c:ser>
          <c:idx val="5"/>
          <c:order val="1"/>
          <c:tx>
            <c:v>Litter</c:v>
          </c:tx>
          <c:spPr>
            <a:solidFill>
              <a:schemeClr val="accent6">
                <a:lumMod val="60000"/>
                <a:lumOff val="40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Estimate_Revised'!$K$62:$K$75</c:f>
              <c:numCache>
                <c:formatCode>0.00</c:formatCode>
                <c:ptCount val="14"/>
                <c:pt idx="0">
                  <c:v>4.436298542380352</c:v>
                </c:pt>
                <c:pt idx="1">
                  <c:v>4.436298542380352</c:v>
                </c:pt>
                <c:pt idx="2">
                  <c:v>4.5695968422539561</c:v>
                </c:pt>
                <c:pt idx="3">
                  <c:v>5.1620361670665726</c:v>
                </c:pt>
                <c:pt idx="4">
                  <c:v>4.436298542380352</c:v>
                </c:pt>
                <c:pt idx="5">
                  <c:v>4.9168470657690815</c:v>
                </c:pt>
                <c:pt idx="6">
                  <c:v>5.2819017944680242</c:v>
                </c:pt>
                <c:pt idx="7">
                  <c:v>5.2018172722495484</c:v>
                </c:pt>
                <c:pt idx="8">
                  <c:v>5.4919625902052651</c:v>
                </c:pt>
                <c:pt idx="9">
                  <c:v>5.7080930411541075</c:v>
                </c:pt>
                <c:pt idx="10">
                  <c:v>5.3392258095095411</c:v>
                </c:pt>
                <c:pt idx="11">
                  <c:v>5.3114032403827363</c:v>
                </c:pt>
                <c:pt idx="12">
                  <c:v>5.3114032403827363</c:v>
                </c:pt>
                <c:pt idx="13">
                  <c:v>5.3114032403827363</c:v>
                </c:pt>
              </c:numCache>
            </c:numRef>
          </c:val>
          <c:extLst xmlns:c16r2="http://schemas.microsoft.com/office/drawing/2015/06/chart">
            <c:ext xmlns:c16="http://schemas.microsoft.com/office/drawing/2014/chart" uri="{C3380CC4-5D6E-409C-BE32-E72D297353CC}">
              <c16:uniqueId val="{00000001-DAC8-4B35-A1A4-DA5C6027C876}"/>
            </c:ext>
          </c:extLst>
        </c:ser>
        <c:ser>
          <c:idx val="4"/>
          <c:order val="2"/>
          <c:tx>
            <c:v>Down Dead Wood</c:v>
          </c:tx>
          <c:spPr>
            <a:solidFill>
              <a:schemeClr val="tx1">
                <a:lumMod val="65000"/>
                <a:lumOff val="3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Estimate_Revised'!$J$62:$J$75</c:f>
              <c:numCache>
                <c:formatCode>General</c:formatCode>
                <c:ptCount val="14"/>
                <c:pt idx="0">
                  <c:v>18.899999999999999</c:v>
                </c:pt>
                <c:pt idx="1">
                  <c:v>12.7</c:v>
                </c:pt>
                <c:pt idx="2">
                  <c:v>6.7</c:v>
                </c:pt>
                <c:pt idx="3">
                  <c:v>4.4000000000000004</c:v>
                </c:pt>
                <c:pt idx="4">
                  <c:v>3.7</c:v>
                </c:pt>
                <c:pt idx="5">
                  <c:v>3.7</c:v>
                </c:pt>
                <c:pt idx="6">
                  <c:v>4</c:v>
                </c:pt>
                <c:pt idx="7">
                  <c:v>4.4000000000000004</c:v>
                </c:pt>
                <c:pt idx="8">
                  <c:v>4.8</c:v>
                </c:pt>
                <c:pt idx="9">
                  <c:v>5.2</c:v>
                </c:pt>
                <c:pt idx="10">
                  <c:v>5.6</c:v>
                </c:pt>
                <c:pt idx="11">
                  <c:v>5.9</c:v>
                </c:pt>
                <c:pt idx="12">
                  <c:v>6.3</c:v>
                </c:pt>
                <c:pt idx="13">
                  <c:v>6.6</c:v>
                </c:pt>
              </c:numCache>
            </c:numRef>
          </c:val>
          <c:extLst xmlns:c16r2="http://schemas.microsoft.com/office/drawing/2015/06/chart">
            <c:ext xmlns:c16="http://schemas.microsoft.com/office/drawing/2014/chart" uri="{C3380CC4-5D6E-409C-BE32-E72D297353CC}">
              <c16:uniqueId val="{00000002-DAC8-4B35-A1A4-DA5C6027C876}"/>
            </c:ext>
          </c:extLst>
        </c:ser>
        <c:ser>
          <c:idx val="2"/>
          <c:order val="3"/>
          <c:tx>
            <c:v>Standing Dead</c:v>
          </c:tx>
          <c:spPr>
            <a:solidFill>
              <a:schemeClr val="bg1">
                <a:lumMod val="6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Estimate_Revised'!$H$62:$H$75</c:f>
              <c:numCache>
                <c:formatCode>General</c:formatCode>
                <c:ptCount val="14"/>
                <c:pt idx="0">
                  <c:v>0</c:v>
                </c:pt>
                <c:pt idx="1">
                  <c:v>0.3</c:v>
                </c:pt>
                <c:pt idx="2">
                  <c:v>1.4</c:v>
                </c:pt>
                <c:pt idx="3">
                  <c:v>1.6</c:v>
                </c:pt>
                <c:pt idx="4">
                  <c:v>1.7</c:v>
                </c:pt>
                <c:pt idx="5">
                  <c:v>1.8</c:v>
                </c:pt>
                <c:pt idx="6">
                  <c:v>1.9</c:v>
                </c:pt>
                <c:pt idx="7">
                  <c:v>1.9</c:v>
                </c:pt>
                <c:pt idx="8">
                  <c:v>2</c:v>
                </c:pt>
                <c:pt idx="9">
                  <c:v>2</c:v>
                </c:pt>
                <c:pt idx="10">
                  <c:v>2</c:v>
                </c:pt>
                <c:pt idx="11">
                  <c:v>2.1</c:v>
                </c:pt>
                <c:pt idx="12">
                  <c:v>2.1</c:v>
                </c:pt>
                <c:pt idx="13">
                  <c:v>2.1</c:v>
                </c:pt>
              </c:numCache>
            </c:numRef>
          </c:val>
          <c:extLst xmlns:c16r2="http://schemas.microsoft.com/office/drawing/2015/06/chart">
            <c:ext xmlns:c16="http://schemas.microsoft.com/office/drawing/2014/chart" uri="{C3380CC4-5D6E-409C-BE32-E72D297353CC}">
              <c16:uniqueId val="{00000003-DAC8-4B35-A1A4-DA5C6027C876}"/>
            </c:ext>
          </c:extLst>
        </c:ser>
        <c:ser>
          <c:idx val="3"/>
          <c:order val="4"/>
          <c:tx>
            <c:v>Live Understory</c:v>
          </c:tx>
          <c:spPr>
            <a:solidFill>
              <a:srgbClr val="00B050"/>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Estimate_Revised'!$I$62:$I$75</c:f>
              <c:numCache>
                <c:formatCode>General</c:formatCode>
                <c:ptCount val="14"/>
                <c:pt idx="0">
                  <c:v>0.8</c:v>
                </c:pt>
                <c:pt idx="1">
                  <c:v>0.8</c:v>
                </c:pt>
                <c:pt idx="2">
                  <c:v>0.8</c:v>
                </c:pt>
                <c:pt idx="3">
                  <c:v>0.7</c:v>
                </c:pt>
                <c:pt idx="4">
                  <c:v>0.7</c:v>
                </c:pt>
                <c:pt idx="5">
                  <c:v>0.7</c:v>
                </c:pt>
                <c:pt idx="6">
                  <c:v>0.7</c:v>
                </c:pt>
                <c:pt idx="7">
                  <c:v>0.7</c:v>
                </c:pt>
                <c:pt idx="8">
                  <c:v>0.7</c:v>
                </c:pt>
                <c:pt idx="9">
                  <c:v>0.7</c:v>
                </c:pt>
                <c:pt idx="10">
                  <c:v>0.7</c:v>
                </c:pt>
                <c:pt idx="11">
                  <c:v>0.7</c:v>
                </c:pt>
                <c:pt idx="12">
                  <c:v>0.7</c:v>
                </c:pt>
                <c:pt idx="13">
                  <c:v>0.7</c:v>
                </c:pt>
              </c:numCache>
            </c:numRef>
          </c:val>
          <c:extLst xmlns:c16r2="http://schemas.microsoft.com/office/drawing/2015/06/chart">
            <c:ext xmlns:c16="http://schemas.microsoft.com/office/drawing/2014/chart" uri="{C3380CC4-5D6E-409C-BE32-E72D297353CC}">
              <c16:uniqueId val="{00000004-DAC8-4B35-A1A4-DA5C6027C876}"/>
            </c:ext>
          </c:extLst>
        </c:ser>
        <c:ser>
          <c:idx val="1"/>
          <c:order val="5"/>
          <c:tx>
            <c:v>Live Overstory</c:v>
          </c:tx>
          <c:spPr>
            <a:solidFill>
              <a:schemeClr val="accent3">
                <a:lumMod val="75000"/>
              </a:schemeClr>
            </a:solidFill>
            <a:ln>
              <a:noFill/>
            </a:ln>
            <a:effectLst/>
          </c:spPr>
          <c:cat>
            <c:numRef>
              <c:f>'GTR NE-343 Estimate_Revised'!$D$8:$D$21</c:f>
              <c:numCache>
                <c:formatCode>General</c:formatCode>
                <c:ptCount val="14"/>
                <c:pt idx="0">
                  <c:v>0</c:v>
                </c:pt>
                <c:pt idx="1">
                  <c:v>5</c:v>
                </c:pt>
                <c:pt idx="2">
                  <c:v>15</c:v>
                </c:pt>
                <c:pt idx="3">
                  <c:v>25</c:v>
                </c:pt>
                <c:pt idx="4">
                  <c:v>35</c:v>
                </c:pt>
                <c:pt idx="5">
                  <c:v>45</c:v>
                </c:pt>
                <c:pt idx="6">
                  <c:v>55</c:v>
                </c:pt>
                <c:pt idx="7">
                  <c:v>65</c:v>
                </c:pt>
                <c:pt idx="8">
                  <c:v>75</c:v>
                </c:pt>
                <c:pt idx="9">
                  <c:v>85</c:v>
                </c:pt>
                <c:pt idx="10">
                  <c:v>95</c:v>
                </c:pt>
                <c:pt idx="11">
                  <c:v>105</c:v>
                </c:pt>
                <c:pt idx="12">
                  <c:v>115</c:v>
                </c:pt>
                <c:pt idx="13">
                  <c:v>125</c:v>
                </c:pt>
              </c:numCache>
            </c:numRef>
          </c:cat>
          <c:val>
            <c:numRef>
              <c:f>'GTR NE-343 Estimate_Revised'!$G$62:$G$75</c:f>
              <c:numCache>
                <c:formatCode>General</c:formatCode>
                <c:ptCount val="14"/>
                <c:pt idx="0">
                  <c:v>0</c:v>
                </c:pt>
                <c:pt idx="1">
                  <c:v>2.8</c:v>
                </c:pt>
                <c:pt idx="2">
                  <c:v>17.399999999999999</c:v>
                </c:pt>
                <c:pt idx="3">
                  <c:v>29.1</c:v>
                </c:pt>
                <c:pt idx="4">
                  <c:v>38.9</c:v>
                </c:pt>
                <c:pt idx="5">
                  <c:v>47.8</c:v>
                </c:pt>
                <c:pt idx="6">
                  <c:v>55.4</c:v>
                </c:pt>
                <c:pt idx="7">
                  <c:v>62.4</c:v>
                </c:pt>
                <c:pt idx="8">
                  <c:v>69.099999999999994</c:v>
                </c:pt>
                <c:pt idx="9">
                  <c:v>75.3</c:v>
                </c:pt>
                <c:pt idx="10">
                  <c:v>81.099999999999994</c:v>
                </c:pt>
                <c:pt idx="11">
                  <c:v>86.6</c:v>
                </c:pt>
                <c:pt idx="12">
                  <c:v>91.7</c:v>
                </c:pt>
                <c:pt idx="13">
                  <c:v>96.4</c:v>
                </c:pt>
              </c:numCache>
            </c:numRef>
          </c:val>
          <c:extLst xmlns:c16r2="http://schemas.microsoft.com/office/drawing/2015/06/chart">
            <c:ext xmlns:c16="http://schemas.microsoft.com/office/drawing/2014/chart" uri="{C3380CC4-5D6E-409C-BE32-E72D297353CC}">
              <c16:uniqueId val="{00000005-DAC8-4B35-A1A4-DA5C6027C876}"/>
            </c:ext>
          </c:extLst>
        </c:ser>
        <c:dLbls>
          <c:showLegendKey val="0"/>
          <c:showVal val="0"/>
          <c:showCatName val="0"/>
          <c:showSerName val="0"/>
          <c:showPercent val="0"/>
          <c:showBubbleSize val="0"/>
        </c:dLbls>
        <c:axId val="461402168"/>
        <c:axId val="461404520"/>
      </c:areaChart>
      <c:catAx>
        <c:axId val="46140216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4520"/>
        <c:crosses val="autoZero"/>
        <c:auto val="1"/>
        <c:lblAlgn val="ctr"/>
        <c:lblOffset val="100"/>
        <c:noMultiLvlLbl val="0"/>
      </c:catAx>
      <c:valAx>
        <c:axId val="4614045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r>
                  <a:rPr lang="en-US" sz="1200" b="1" i="0" baseline="0"/>
                  <a:t>Metric Tonnes</a:t>
                </a:r>
              </a:p>
              <a:p>
                <a:pPr>
                  <a:defRPr sz="1200" b="1"/>
                </a:pPr>
                <a:r>
                  <a:rPr lang="en-US" sz="1200" b="1" i="0" baseline="0"/>
                  <a:t>/Acre</a:t>
                </a:r>
              </a:p>
            </c:rich>
          </c:tx>
          <c:overlay val="0"/>
          <c:spPr>
            <a:noFill/>
            <a:ln>
              <a:noFill/>
            </a:ln>
            <a:effectLst/>
          </c:spPr>
          <c:txPr>
            <a:bodyPr rot="0" spcFirstLastPara="1" vertOverflow="ellipsis"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61402168"/>
        <c:crosses val="autoZero"/>
        <c:crossBetween val="midCat"/>
      </c:valAx>
      <c:spPr>
        <a:noFill/>
        <a:ln>
          <a:noFill/>
        </a:ln>
        <a:effectLst/>
      </c:spPr>
    </c:plotArea>
    <c:legend>
      <c:legendPos val="b"/>
      <c:layout>
        <c:manualLayout>
          <c:xMode val="edge"/>
          <c:yMode val="edge"/>
          <c:x val="0.20729065806113031"/>
          <c:y val="0.12888176862304912"/>
          <c:w val="0.66895144488566816"/>
          <c:h val="7.1840950751996216E-2"/>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en-US" sz="1600" b="1" i="0" baseline="0"/>
              <a:t>Maine's Elm/Ash/Red Maple Major Forest Type Group, </a:t>
            </a:r>
          </a:p>
          <a:p>
            <a:pPr>
              <a:defRPr sz="1600" b="1"/>
            </a:pPr>
            <a:r>
              <a:rPr lang="en-US" sz="1600" b="1" i="0" baseline="0"/>
              <a:t>average distribution of metric tonnes carbon per acre, 2016 </a:t>
            </a:r>
          </a:p>
        </c:rich>
      </c:tx>
      <c:layout>
        <c:manualLayout>
          <c:xMode val="edge"/>
          <c:yMode val="edge"/>
          <c:x val="0.20253684581207582"/>
          <c:y val="1.8221615012187598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7.8634736035700273E-2"/>
          <c:y val="0.16384499989637755"/>
          <c:w val="0.84273052792859948"/>
          <c:h val="0.7453179376894099"/>
        </c:manualLayout>
      </c:layout>
      <c:pie3DChart>
        <c:varyColors val="1"/>
        <c:ser>
          <c:idx val="0"/>
          <c:order val="0"/>
          <c:dPt>
            <c:idx val="0"/>
            <c:bubble3D val="0"/>
            <c:spPr>
              <a:solidFill>
                <a:schemeClr val="accent3">
                  <a:lumMod val="50000"/>
                </a:schemeClr>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1-7B04-4CEB-9528-1AAC22689C7A}"/>
              </c:ext>
            </c:extLst>
          </c:dPt>
          <c:dPt>
            <c:idx val="1"/>
            <c:bubble3D val="0"/>
            <c:spPr>
              <a:solidFill>
                <a:schemeClr val="accent2"/>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3-7B04-4CEB-9528-1AAC22689C7A}"/>
              </c:ext>
            </c:extLst>
          </c:dPt>
          <c:dPt>
            <c:idx val="2"/>
            <c:bubble3D val="0"/>
            <c:spPr>
              <a:solidFill>
                <a:schemeClr val="accent3"/>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5-7B04-4CEB-9528-1AAC22689C7A}"/>
              </c:ext>
            </c:extLst>
          </c:dPt>
          <c:dPt>
            <c:idx val="3"/>
            <c:bubble3D val="0"/>
            <c:spPr>
              <a:solidFill>
                <a:schemeClr val="accent4"/>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7-7B04-4CEB-9528-1AAC22689C7A}"/>
              </c:ext>
            </c:extLst>
          </c:dPt>
          <c:dPt>
            <c:idx val="4"/>
            <c:bubble3D val="0"/>
            <c:spPr>
              <a:solidFill>
                <a:schemeClr val="accent5"/>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9-7B04-4CEB-9528-1AAC22689C7A}"/>
              </c:ext>
            </c:extLst>
          </c:dPt>
          <c:dPt>
            <c:idx val="5"/>
            <c:bubble3D val="0"/>
            <c:spPr>
              <a:solidFill>
                <a:schemeClr val="accent6"/>
              </a:solidFill>
              <a:ln w="25400">
                <a:solidFill>
                  <a:schemeClr val="lt1"/>
                </a:solidFill>
              </a:ln>
              <a:effectLst/>
              <a:sp3d contourW="25400">
                <a:contourClr>
                  <a:schemeClr val="lt1"/>
                </a:contourClr>
              </a:sp3d>
            </c:spPr>
            <c:extLst xmlns:c16r2="http://schemas.microsoft.com/office/drawing/2015/06/chart">
              <c:ext xmlns:c16="http://schemas.microsoft.com/office/drawing/2014/chart" uri="{C3380CC4-5D6E-409C-BE32-E72D297353CC}">
                <c16:uniqueId val="{0000000B-7B04-4CEB-9528-1AAC22689C7A}"/>
              </c:ext>
            </c:extLst>
          </c:dPt>
          <c:dLbls>
            <c:dLbl>
              <c:idx val="0"/>
              <c:layout>
                <c:manualLayout>
                  <c:x val="7.3339938932661429E-3"/>
                  <c:y val="-6.8837212268264253E-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7B04-4CEB-9528-1AAC22689C7A}"/>
                </c:ext>
                <c:ext xmlns:c15="http://schemas.microsoft.com/office/drawing/2012/chart" uri="{CE6537A1-D6FC-4f65-9D91-7224C49458BB}"/>
              </c:extLst>
            </c:dLbl>
            <c:dLbl>
              <c:idx val="1"/>
              <c:layout>
                <c:manualLayout>
                  <c:x val="-2.9335975573066076E-3"/>
                  <c:y val="-0.20853626069503589"/>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3-7B04-4CEB-9528-1AAC22689C7A}"/>
                </c:ext>
                <c:ext xmlns:c15="http://schemas.microsoft.com/office/drawing/2012/chart" uri="{CE6537A1-D6FC-4f65-9D91-7224C49458BB}"/>
              </c:extLst>
            </c:dLbl>
            <c:dLbl>
              <c:idx val="2"/>
              <c:layout>
                <c:manualLayout>
                  <c:x val="0"/>
                  <c:y val="-0.23090293442928725"/>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5-7B04-4CEB-9528-1AAC22689C7A}"/>
                </c:ext>
                <c:ext xmlns:c15="http://schemas.microsoft.com/office/drawing/2012/chart" uri="{CE6537A1-D6FC-4f65-9D91-7224C49458BB}"/>
              </c:extLst>
            </c:dLbl>
            <c:dLbl>
              <c:idx val="3"/>
              <c:layout>
                <c:manualLayout>
                  <c:x val="0"/>
                  <c:y val="0.21079889745678543"/>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7-7B04-4CEB-9528-1AAC22689C7A}"/>
                </c:ext>
                <c:ext xmlns:c15="http://schemas.microsoft.com/office/drawing/2012/chart" uri="{CE6537A1-D6FC-4f65-9D91-7224C49458BB}"/>
              </c:extLst>
            </c:dLbl>
            <c:dLbl>
              <c:idx val="4"/>
              <c:layout>
                <c:manualLayout>
                  <c:x val="-0.15694746931589787"/>
                  <c:y val="0.17411765456090372"/>
                </c:manualLayout>
              </c:layout>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9-7B04-4CEB-9528-1AAC22689C7A}"/>
                </c:ext>
                <c:ext xmlns:c15="http://schemas.microsoft.com/office/drawing/2012/chart" uri="{CE6537A1-D6FC-4f65-9D91-7224C49458BB}"/>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'[1]GTR NE-343 Estimate'!$O$5:$T$5</c:f>
              <c:strCache>
                <c:ptCount val="6"/>
                <c:pt idx="0">
                  <c:v>Live tree</c:v>
                </c:pt>
                <c:pt idx="1">
                  <c:v>Standing dead</c:v>
                </c:pt>
                <c:pt idx="2">
                  <c:v>Understory</c:v>
                </c:pt>
                <c:pt idx="3">
                  <c:v>Down dead wood</c:v>
                </c:pt>
                <c:pt idx="4">
                  <c:v>Forest floor</c:v>
                </c:pt>
                <c:pt idx="5">
                  <c:v>Soil</c:v>
                </c:pt>
              </c:strCache>
            </c:strRef>
          </c:cat>
          <c:val>
            <c:numRef>
              <c:f>'GTR NE-343 Estimate_Revised'!$P$95:$U$95</c:f>
              <c:numCache>
                <c:formatCode>0.0</c:formatCode>
                <c:ptCount val="6"/>
                <c:pt idx="0">
                  <c:v>19.153267176275556</c:v>
                </c:pt>
                <c:pt idx="1">
                  <c:v>1.7675870709768526</c:v>
                </c:pt>
                <c:pt idx="2">
                  <c:v>0.8</c:v>
                </c:pt>
                <c:pt idx="3">
                  <c:v>1.3745523653834351</c:v>
                </c:pt>
                <c:pt idx="4">
                  <c:v>4.7647356480321923</c:v>
                </c:pt>
                <c:pt idx="5">
                  <c:v>53.587333913087477</c:v>
                </c:pt>
              </c:numCache>
            </c:numRef>
          </c:val>
          <c:extLst xmlns:c16r2="http://schemas.microsoft.com/office/drawing/2015/06/chart">
            <c:ext xmlns:c16="http://schemas.microsoft.com/office/drawing/2014/chart" uri="{C3380CC4-5D6E-409C-BE32-E72D297353CC}">
              <c16:uniqueId val="{0000000C-7B04-4CEB-9528-1AAC22689C7A}"/>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sheet1.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r:id="rId1"/>
  <drawing r:id="rId2"/>
</chartsheet>
</file>

<file path=xl/chartsheets/sheet10.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11.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12.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13.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14.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r:id="rId1"/>
  <drawing r:id="rId2"/>
</chartsheet>
</file>

<file path=xl/chartsheets/sheet15.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3.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r:id="rId1"/>
  <drawing r:id="rId2"/>
</chartsheet>
</file>

<file path=xl/chartsheets/sheet4.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5.xml><?xml version="1.0" encoding="utf-8"?>
<chartsheet xmlns="http://schemas.openxmlformats.org/spreadsheetml/2006/main" xmlns:r="http://schemas.openxmlformats.org/officeDocument/2006/relationships">
  <sheetPr/>
  <sheetViews>
    <sheetView zoomScale="111" workbookViewId="0" zoomToFit="1"/>
  </sheetViews>
  <pageMargins left="0.7" right="0.7" top="0.75" bottom="0.75" header="0.3" footer="0.3"/>
  <pageSetup orientation="landscape" r:id="rId1"/>
  <drawing r:id="rId2"/>
</chartsheet>
</file>

<file path=xl/chartsheets/sheet6.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7.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8.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chartsheets/sheet9.xml><?xml version="1.0" encoding="utf-8"?>
<chartsheet xmlns="http://schemas.openxmlformats.org/spreadsheetml/2006/main" xmlns:r="http://schemas.openxmlformats.org/officeDocument/2006/relationships">
  <sheetPr/>
  <sheetViews>
    <sheetView zoomScale="107" workbookViewId="0" zoomToFit="1"/>
  </sheetViews>
  <pageMargins left="0.7" right="0.7" top="0.75" bottom="0.75" header="0.3" footer="0.3"/>
  <pageSetup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xmlns="" id="{5DC6115E-617E-4671-9951-60CEF1070C7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F631E55B-6069-4936-A53B-F10053C195F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DCEA166C-72B3-4293-B164-469601B4A51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xmlns="" id="{C57FD501-352B-4DD1-B93C-622A27D942E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37260770-2C58-475F-BAFE-6AD3CE4579E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658311" cy="6281351"/>
    <xdr:graphicFrame macro="">
      <xdr:nvGraphicFramePr>
        <xdr:cNvPr id="2" name="Chart 1">
          <a:extLst>
            <a:ext uri="{FF2B5EF4-FFF2-40B4-BE49-F238E27FC236}">
              <a16:creationId xmlns:a16="http://schemas.microsoft.com/office/drawing/2014/main" xmlns="" id="{76734F98-52F4-4252-B0AA-737B2193175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AF71A2C2-4E26-4764-A90A-3934BD1E4B7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xmlns="" id="{1AF71612-C335-45BF-B8A8-5719976293C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58311" cy="6272770"/>
    <xdr:graphicFrame macro="">
      <xdr:nvGraphicFramePr>
        <xdr:cNvPr id="2" name="Chart 1">
          <a:extLst>
            <a:ext uri="{FF2B5EF4-FFF2-40B4-BE49-F238E27FC236}">
              <a16:creationId xmlns:a16="http://schemas.microsoft.com/office/drawing/2014/main" xmlns="" id="{8D5691B3-A1B8-4891-AB64-B060BAF29AE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xmlns="" id="{4284F0DF-3B82-48B3-A627-6B4C1479841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58311" cy="6272770"/>
    <xdr:graphicFrame macro="">
      <xdr:nvGraphicFramePr>
        <xdr:cNvPr id="2" name="Chart 1">
          <a:extLst>
            <a:ext uri="{FF2B5EF4-FFF2-40B4-BE49-F238E27FC236}">
              <a16:creationId xmlns:a16="http://schemas.microsoft.com/office/drawing/2014/main" xmlns="" id="{3DF1C224-29DD-4F75-9DAE-02069A9BF5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9AF185F3-BA90-44EE-AAA8-500E4AADD34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73EB4E8A-92A1-4166-9239-31D81C29DDF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670421" cy="6302523"/>
    <xdr:graphicFrame macro="">
      <xdr:nvGraphicFramePr>
        <xdr:cNvPr id="2" name="Chart 1">
          <a:extLst>
            <a:ext uri="{FF2B5EF4-FFF2-40B4-BE49-F238E27FC236}">
              <a16:creationId xmlns:a16="http://schemas.microsoft.com/office/drawing/2014/main" xmlns="" id="{68DCCF9A-C70F-4F3A-A68F-13E0EF6AEA8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670421" cy="6284720"/>
    <xdr:graphicFrame macro="">
      <xdr:nvGraphicFramePr>
        <xdr:cNvPr id="2" name="Chart 1">
          <a:extLst>
            <a:ext uri="{FF2B5EF4-FFF2-40B4-BE49-F238E27FC236}">
              <a16:creationId xmlns:a16="http://schemas.microsoft.com/office/drawing/2014/main" xmlns="" id="{68E10E23-6A4C-4786-865E-0961817D6B5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en.laustsen/Documents/Biomass%20Assessments/Mitch%20Lansky%20Tree%20Component%20Exercise/Maine's%202016%20Forestland%20Carbon%20Estimate%20using%20GTR%20NE-343%20Appendix%20A%20Spreadsheet_MTC_Acre%20Basi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TR NE-343 Estimate"/>
      <sheetName val="Table 1 Carbon Pool Definitions"/>
      <sheetName val="WRJ Pine MFTYP"/>
      <sheetName val="SF MFTYP"/>
      <sheetName val="OP MFTYP"/>
      <sheetName val="OH MFTYP"/>
      <sheetName val="EAC MFTYP"/>
      <sheetName val="SMBYB MFTYP"/>
      <sheetName val="ASPWB MFTYP"/>
      <sheetName val="ME Avg FTY Acre"/>
    </sheetNames>
    <sheetDataSet>
      <sheetData sheetId="0">
        <row r="5">
          <cell r="O5" t="str">
            <v>Live tree</v>
          </cell>
          <cell r="P5" t="str">
            <v>Standing dead</v>
          </cell>
          <cell r="Q5" t="str">
            <v>Understory</v>
          </cell>
          <cell r="R5" t="str">
            <v>Down dead wood</v>
          </cell>
          <cell r="S5" t="str">
            <v>Forest floor</v>
          </cell>
          <cell r="T5" t="str">
            <v>Soil</v>
          </cell>
        </row>
        <row r="21">
          <cell r="O21">
            <v>36.659352979927057</v>
          </cell>
          <cell r="P21">
            <v>2.0413127007359138</v>
          </cell>
          <cell r="Q21">
            <v>0.66442004783057818</v>
          </cell>
          <cell r="R21">
            <v>2.3483093966836441</v>
          </cell>
          <cell r="S21">
            <v>5.5974364758142849</v>
          </cell>
          <cell r="T21">
            <v>31.600000000000009</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44"/>
  <sheetViews>
    <sheetView tabSelected="1" zoomScaleNormal="100" workbookViewId="0">
      <selection activeCell="A3" sqref="A3:W3"/>
    </sheetView>
  </sheetViews>
  <sheetFormatPr defaultRowHeight="12.75" x14ac:dyDescent="0.2"/>
  <cols>
    <col min="1" max="1" width="5.42578125" bestFit="1" customWidth="1"/>
    <col min="2" max="2" width="6.7109375" bestFit="1" customWidth="1"/>
    <col min="3" max="3" width="18.140625" bestFit="1" customWidth="1"/>
    <col min="4" max="4" width="6.7109375" bestFit="1" customWidth="1"/>
    <col min="5" max="5" width="7.28515625" bestFit="1" customWidth="1"/>
    <col min="6" max="6" width="11.42578125" bestFit="1" customWidth="1"/>
    <col min="7" max="7" width="5.28515625" bestFit="1" customWidth="1"/>
    <col min="8" max="8" width="8.28515625" bestFit="1" customWidth="1"/>
    <col min="9" max="9" width="10" bestFit="1" customWidth="1"/>
    <col min="10" max="10" width="5.5703125" bestFit="1" customWidth="1"/>
    <col min="11" max="11" width="12" bestFit="1" customWidth="1"/>
    <col min="12" max="12" width="7.42578125" bestFit="1" customWidth="1"/>
    <col min="13" max="14" width="6.85546875" bestFit="1" customWidth="1"/>
    <col min="15" max="15" width="24.42578125" customWidth="1"/>
    <col min="16" max="16" width="17.5703125" bestFit="1" customWidth="1"/>
    <col min="17" max="19" width="16.140625" bestFit="1" customWidth="1"/>
    <col min="20" max="20" width="17.5703125" bestFit="1" customWidth="1"/>
    <col min="21" max="21" width="17.5703125" customWidth="1"/>
    <col min="22" max="22" width="19.42578125" bestFit="1" customWidth="1"/>
    <col min="23" max="23" width="13.5703125" bestFit="1" customWidth="1"/>
  </cols>
  <sheetData>
    <row r="1" spans="1:23" ht="15.75" x14ac:dyDescent="0.25">
      <c r="A1" s="82" t="s">
        <v>32</v>
      </c>
      <c r="B1" s="82"/>
      <c r="C1" s="82"/>
      <c r="D1" s="82"/>
      <c r="E1" s="82"/>
      <c r="F1" s="82"/>
      <c r="G1" s="82"/>
      <c r="H1" s="82"/>
      <c r="I1" s="82"/>
      <c r="J1" s="82"/>
      <c r="K1" s="82"/>
      <c r="L1" s="82"/>
      <c r="M1" s="82"/>
      <c r="N1" s="82"/>
      <c r="O1" s="82"/>
      <c r="P1" s="82"/>
      <c r="Q1" s="82"/>
      <c r="R1" s="82"/>
      <c r="S1" s="82"/>
      <c r="T1" s="82"/>
      <c r="U1" s="82"/>
      <c r="V1" s="82"/>
      <c r="W1" s="82"/>
    </row>
    <row r="2" spans="1:23" ht="15.75" x14ac:dyDescent="0.25">
      <c r="A2" s="82" t="s">
        <v>28</v>
      </c>
      <c r="B2" s="82"/>
      <c r="C2" s="82"/>
      <c r="D2" s="82"/>
      <c r="E2" s="82"/>
      <c r="F2" s="82"/>
      <c r="G2" s="82"/>
      <c r="H2" s="82"/>
      <c r="I2" s="82"/>
      <c r="J2" s="82"/>
      <c r="K2" s="82"/>
      <c r="L2" s="82"/>
      <c r="M2" s="82"/>
      <c r="N2" s="82"/>
      <c r="O2" s="82"/>
      <c r="P2" s="82"/>
      <c r="Q2" s="82"/>
      <c r="R2" s="82"/>
      <c r="S2" s="82"/>
      <c r="T2" s="82"/>
      <c r="U2" s="82"/>
      <c r="V2" s="82"/>
      <c r="W2" s="82"/>
    </row>
    <row r="3" spans="1:23" ht="15.75" x14ac:dyDescent="0.25">
      <c r="A3" s="82" t="s">
        <v>21</v>
      </c>
      <c r="B3" s="82"/>
      <c r="C3" s="82"/>
      <c r="D3" s="82"/>
      <c r="E3" s="82"/>
      <c r="F3" s="82"/>
      <c r="G3" s="82"/>
      <c r="H3" s="82"/>
      <c r="I3" s="82"/>
      <c r="J3" s="82"/>
      <c r="K3" s="82"/>
      <c r="L3" s="82"/>
      <c r="M3" s="82"/>
      <c r="N3" s="82"/>
      <c r="O3" s="82"/>
      <c r="P3" s="82"/>
      <c r="Q3" s="82"/>
      <c r="R3" s="82"/>
      <c r="S3" s="82"/>
      <c r="T3" s="82"/>
      <c r="U3" s="82"/>
      <c r="V3" s="82"/>
      <c r="W3" s="82"/>
    </row>
    <row r="4" spans="1:23" ht="15.75" x14ac:dyDescent="0.25">
      <c r="A4" s="82" t="s">
        <v>22</v>
      </c>
      <c r="B4" s="82"/>
      <c r="C4" s="82"/>
      <c r="D4" s="82"/>
      <c r="E4" s="82"/>
      <c r="F4" s="82"/>
      <c r="G4" s="82"/>
      <c r="H4" s="82"/>
      <c r="I4" s="82"/>
      <c r="J4" s="82"/>
      <c r="K4" s="82"/>
      <c r="L4" s="82"/>
      <c r="M4" s="82"/>
      <c r="N4" s="82"/>
      <c r="O4" s="82"/>
      <c r="P4" s="82"/>
      <c r="Q4" s="82"/>
      <c r="R4" s="82"/>
      <c r="S4" s="82"/>
      <c r="T4" s="82"/>
      <c r="U4" s="82"/>
      <c r="V4" s="82"/>
      <c r="W4" s="82"/>
    </row>
    <row r="5" spans="1:23" ht="15.75" x14ac:dyDescent="0.25">
      <c r="A5" s="82" t="s">
        <v>39</v>
      </c>
      <c r="B5" s="82"/>
      <c r="C5" s="82"/>
      <c r="D5" s="82"/>
      <c r="E5" s="82"/>
      <c r="F5" s="82"/>
      <c r="G5" s="82"/>
      <c r="H5" s="82"/>
      <c r="I5" s="82"/>
      <c r="J5" s="82"/>
      <c r="K5" s="82"/>
      <c r="L5" s="82"/>
      <c r="M5" s="82"/>
      <c r="N5" s="82"/>
      <c r="O5" s="82"/>
      <c r="P5" s="82"/>
      <c r="Q5" s="82"/>
      <c r="R5" s="82"/>
      <c r="S5" s="82"/>
      <c r="T5" s="82"/>
      <c r="U5" s="82"/>
      <c r="V5" s="82"/>
      <c r="W5" s="82"/>
    </row>
    <row r="7" spans="1:23" ht="63.75" x14ac:dyDescent="0.2">
      <c r="A7" t="s">
        <v>0</v>
      </c>
      <c r="B7" t="s">
        <v>1</v>
      </c>
      <c r="C7" t="s">
        <v>2</v>
      </c>
      <c r="D7" s="12" t="s">
        <v>64</v>
      </c>
      <c r="E7" s="12" t="s">
        <v>65</v>
      </c>
      <c r="F7" s="12" t="s">
        <v>66</v>
      </c>
      <c r="G7" s="12" t="s">
        <v>67</v>
      </c>
      <c r="H7" s="12" t="s">
        <v>68</v>
      </c>
      <c r="I7" s="12" t="s">
        <v>69</v>
      </c>
      <c r="J7" s="12" t="s">
        <v>70</v>
      </c>
      <c r="K7" s="71" t="s">
        <v>71</v>
      </c>
      <c r="L7" s="71" t="s">
        <v>72</v>
      </c>
      <c r="M7" s="12" t="s">
        <v>63</v>
      </c>
      <c r="N7" s="72" t="s">
        <v>62</v>
      </c>
      <c r="O7" s="1" t="s">
        <v>31</v>
      </c>
      <c r="P7" s="12" t="s">
        <v>33</v>
      </c>
      <c r="Q7" s="12" t="s">
        <v>34</v>
      </c>
      <c r="R7" s="12" t="s">
        <v>35</v>
      </c>
      <c r="S7" s="12" t="s">
        <v>61</v>
      </c>
      <c r="T7" s="12" t="s">
        <v>36</v>
      </c>
      <c r="U7" s="12" t="s">
        <v>37</v>
      </c>
      <c r="V7" s="12" t="s">
        <v>38</v>
      </c>
      <c r="W7" s="1" t="s">
        <v>30</v>
      </c>
    </row>
    <row r="8" spans="1:23" x14ac:dyDescent="0.2">
      <c r="A8" t="s">
        <v>14</v>
      </c>
      <c r="B8" t="s">
        <v>4</v>
      </c>
      <c r="C8" t="s">
        <v>15</v>
      </c>
      <c r="D8">
        <v>0</v>
      </c>
      <c r="E8">
        <v>0</v>
      </c>
      <c r="F8" s="15">
        <f>E8/85</f>
        <v>0</v>
      </c>
      <c r="G8">
        <v>0</v>
      </c>
      <c r="H8">
        <v>0</v>
      </c>
      <c r="I8">
        <v>0.8</v>
      </c>
      <c r="J8">
        <v>8.3000000000000007</v>
      </c>
      <c r="K8">
        <v>5.6</v>
      </c>
      <c r="L8" s="15">
        <v>48.863965471905793</v>
      </c>
      <c r="M8" s="15">
        <f>SUM(G8:K8)</f>
        <v>14.700000000000001</v>
      </c>
      <c r="N8" s="15">
        <f>L8+M8</f>
        <v>63.563965471905796</v>
      </c>
      <c r="O8" s="2"/>
      <c r="P8" s="8">
        <f t="shared" ref="P8:U8" si="0">($O8*G8)</f>
        <v>0</v>
      </c>
      <c r="Q8" s="8">
        <f t="shared" si="0"/>
        <v>0</v>
      </c>
      <c r="R8" s="8">
        <f t="shared" si="0"/>
        <v>0</v>
      </c>
      <c r="S8" s="8">
        <f t="shared" si="0"/>
        <v>0</v>
      </c>
      <c r="T8" s="8">
        <f t="shared" si="0"/>
        <v>0</v>
      </c>
      <c r="U8" s="8">
        <f t="shared" si="0"/>
        <v>0</v>
      </c>
      <c r="V8" s="8">
        <f>SUM(P8:U8)</f>
        <v>0</v>
      </c>
    </row>
    <row r="9" spans="1:23" x14ac:dyDescent="0.2">
      <c r="A9" t="s">
        <v>14</v>
      </c>
      <c r="B9" t="s">
        <v>4</v>
      </c>
      <c r="C9" t="s">
        <v>15</v>
      </c>
      <c r="D9">
        <v>5</v>
      </c>
      <c r="E9">
        <v>0</v>
      </c>
      <c r="F9" s="15">
        <f t="shared" ref="F9:F21" si="1">E9/85</f>
        <v>0</v>
      </c>
      <c r="G9">
        <v>3</v>
      </c>
      <c r="H9">
        <v>0.3</v>
      </c>
      <c r="I9">
        <v>0.9</v>
      </c>
      <c r="J9">
        <v>6.4</v>
      </c>
      <c r="K9" s="15">
        <v>4.1351810301507488</v>
      </c>
      <c r="L9" s="15">
        <v>48.533138729498987</v>
      </c>
      <c r="M9" s="15">
        <f t="shared" ref="M9:M21" si="2">SUM(G9:K9)</f>
        <v>14.73518103015075</v>
      </c>
      <c r="N9" s="15">
        <f t="shared" ref="N9:N21" si="3">L9+M9</f>
        <v>63.268319759649735</v>
      </c>
      <c r="O9" s="2">
        <v>462</v>
      </c>
      <c r="P9" s="8">
        <f t="shared" ref="P9:P21" si="4">($O9*G9)</f>
        <v>1386</v>
      </c>
      <c r="Q9" s="8">
        <f t="shared" ref="Q9:Q21" si="5">($O9*H9)</f>
        <v>138.6</v>
      </c>
      <c r="R9" s="8">
        <f t="shared" ref="R9:R21" si="6">($O9*I9)</f>
        <v>415.8</v>
      </c>
      <c r="S9" s="8">
        <f t="shared" ref="S9:S21" si="7">($O9*J9)</f>
        <v>2956.8</v>
      </c>
      <c r="T9" s="8">
        <f t="shared" ref="T9:T21" si="8">($O9*K9)</f>
        <v>1910.453635929646</v>
      </c>
      <c r="U9" s="8">
        <f t="shared" ref="U9:U21" si="9">($O9*L9)</f>
        <v>22422.310093028533</v>
      </c>
      <c r="V9" s="8">
        <f t="shared" ref="V9:V22" si="10">SUM(P9:U9)</f>
        <v>29229.963728958181</v>
      </c>
    </row>
    <row r="10" spans="1:23" x14ac:dyDescent="0.2">
      <c r="A10" t="s">
        <v>14</v>
      </c>
      <c r="B10" t="s">
        <v>4</v>
      </c>
      <c r="C10" t="s">
        <v>15</v>
      </c>
      <c r="D10">
        <v>15</v>
      </c>
      <c r="E10">
        <v>429</v>
      </c>
      <c r="F10" s="15">
        <f t="shared" si="1"/>
        <v>5.0470588235294116</v>
      </c>
      <c r="G10">
        <v>11.6</v>
      </c>
      <c r="H10">
        <v>1.2</v>
      </c>
      <c r="I10">
        <v>0.7</v>
      </c>
      <c r="J10">
        <v>4.2</v>
      </c>
      <c r="K10" s="15">
        <v>6.8153753473616341</v>
      </c>
      <c r="L10" s="15">
        <v>52.507251649711854</v>
      </c>
      <c r="M10" s="15">
        <f t="shared" si="2"/>
        <v>24.515375347361633</v>
      </c>
      <c r="N10" s="15">
        <f t="shared" si="3"/>
        <v>77.022626997073488</v>
      </c>
      <c r="O10" s="2">
        <v>6374</v>
      </c>
      <c r="P10" s="8">
        <f t="shared" si="4"/>
        <v>73938.399999999994</v>
      </c>
      <c r="Q10" s="8">
        <f t="shared" si="5"/>
        <v>7648.7999999999993</v>
      </c>
      <c r="R10" s="8">
        <f t="shared" si="6"/>
        <v>4461.7999999999993</v>
      </c>
      <c r="S10" s="8">
        <f t="shared" si="7"/>
        <v>26770.800000000003</v>
      </c>
      <c r="T10" s="8">
        <f t="shared" si="8"/>
        <v>43441.202464083057</v>
      </c>
      <c r="U10" s="8">
        <f t="shared" si="9"/>
        <v>334681.22201526334</v>
      </c>
      <c r="V10" s="8">
        <f t="shared" si="10"/>
        <v>490942.22447934642</v>
      </c>
    </row>
    <row r="11" spans="1:23" x14ac:dyDescent="0.2">
      <c r="A11" t="s">
        <v>14</v>
      </c>
      <c r="B11" t="s">
        <v>4</v>
      </c>
      <c r="C11" t="s">
        <v>15</v>
      </c>
      <c r="D11">
        <v>25</v>
      </c>
      <c r="E11">
        <v>777</v>
      </c>
      <c r="F11" s="15">
        <f t="shared" si="1"/>
        <v>9.1411764705882348</v>
      </c>
      <c r="G11">
        <v>18.100000000000001</v>
      </c>
      <c r="H11">
        <v>1.6</v>
      </c>
      <c r="I11">
        <v>0.7</v>
      </c>
      <c r="J11">
        <v>3</v>
      </c>
      <c r="K11" s="15">
        <v>5.9658346481155116</v>
      </c>
      <c r="L11" s="15">
        <v>47.619735000935691</v>
      </c>
      <c r="M11" s="15">
        <f t="shared" si="2"/>
        <v>29.365834648115513</v>
      </c>
      <c r="N11" s="15">
        <f t="shared" si="3"/>
        <v>76.9855696490512</v>
      </c>
      <c r="O11" s="2">
        <v>42441</v>
      </c>
      <c r="P11" s="8">
        <f t="shared" si="4"/>
        <v>768182.10000000009</v>
      </c>
      <c r="Q11" s="8">
        <f t="shared" si="5"/>
        <v>67905.600000000006</v>
      </c>
      <c r="R11" s="8">
        <f t="shared" si="6"/>
        <v>29708.699999999997</v>
      </c>
      <c r="S11" s="8">
        <f t="shared" si="7"/>
        <v>127323</v>
      </c>
      <c r="T11" s="8">
        <f t="shared" si="8"/>
        <v>253195.98830067043</v>
      </c>
      <c r="U11" s="8">
        <f t="shared" si="9"/>
        <v>2021029.1731747116</v>
      </c>
      <c r="V11" s="8">
        <f t="shared" si="10"/>
        <v>3267344.5614753822</v>
      </c>
    </row>
    <row r="12" spans="1:23" x14ac:dyDescent="0.2">
      <c r="A12" t="s">
        <v>14</v>
      </c>
      <c r="B12" t="s">
        <v>4</v>
      </c>
      <c r="C12" t="s">
        <v>15</v>
      </c>
      <c r="D12">
        <v>35</v>
      </c>
      <c r="E12">
        <v>1113</v>
      </c>
      <c r="F12" s="15">
        <f t="shared" si="1"/>
        <v>13.094117647058823</v>
      </c>
      <c r="G12">
        <v>23.3</v>
      </c>
      <c r="H12">
        <v>1.7</v>
      </c>
      <c r="I12">
        <v>0.7</v>
      </c>
      <c r="J12">
        <v>2.5</v>
      </c>
      <c r="K12" s="15">
        <v>6.6918458632502569</v>
      </c>
      <c r="L12" s="15">
        <v>49.812815622738825</v>
      </c>
      <c r="M12" s="15">
        <f t="shared" si="2"/>
        <v>34.891845863250254</v>
      </c>
      <c r="N12" s="15">
        <f t="shared" si="3"/>
        <v>84.704661485989078</v>
      </c>
      <c r="O12" s="2">
        <v>53861</v>
      </c>
      <c r="P12" s="8">
        <f t="shared" si="4"/>
        <v>1254961.3</v>
      </c>
      <c r="Q12" s="8">
        <f t="shared" si="5"/>
        <v>91563.7</v>
      </c>
      <c r="R12" s="8">
        <f t="shared" si="6"/>
        <v>37702.699999999997</v>
      </c>
      <c r="S12" s="8">
        <f t="shared" si="7"/>
        <v>134652.5</v>
      </c>
      <c r="T12" s="8">
        <f t="shared" si="8"/>
        <v>360429.51004052209</v>
      </c>
      <c r="U12" s="8">
        <f t="shared" si="9"/>
        <v>2682968.0622563357</v>
      </c>
      <c r="V12" s="8">
        <f t="shared" si="10"/>
        <v>4562277.772296858</v>
      </c>
    </row>
    <row r="13" spans="1:23" x14ac:dyDescent="0.2">
      <c r="A13" t="s">
        <v>14</v>
      </c>
      <c r="B13" t="s">
        <v>4</v>
      </c>
      <c r="C13" t="s">
        <v>15</v>
      </c>
      <c r="D13">
        <v>45</v>
      </c>
      <c r="E13">
        <v>1438</v>
      </c>
      <c r="F13" s="15">
        <f t="shared" si="1"/>
        <v>16.91764705882353</v>
      </c>
      <c r="G13">
        <v>28.1</v>
      </c>
      <c r="H13">
        <v>1.9</v>
      </c>
      <c r="I13">
        <v>0.7</v>
      </c>
      <c r="J13">
        <v>2.2000000000000002</v>
      </c>
      <c r="K13" s="15">
        <v>6.7644571551179764</v>
      </c>
      <c r="L13" s="15">
        <v>49.739933932469818</v>
      </c>
      <c r="M13" s="15">
        <f t="shared" si="2"/>
        <v>39.664457155117972</v>
      </c>
      <c r="N13" s="15">
        <f t="shared" si="3"/>
        <v>89.404391087587783</v>
      </c>
      <c r="O13" s="2">
        <v>96875</v>
      </c>
      <c r="P13" s="8">
        <f t="shared" si="4"/>
        <v>2722187.5</v>
      </c>
      <c r="Q13" s="8">
        <f t="shared" si="5"/>
        <v>184062.5</v>
      </c>
      <c r="R13" s="8">
        <f t="shared" si="6"/>
        <v>67812.5</v>
      </c>
      <c r="S13" s="8">
        <f t="shared" si="7"/>
        <v>213125.00000000003</v>
      </c>
      <c r="T13" s="8">
        <f t="shared" si="8"/>
        <v>655306.78690205398</v>
      </c>
      <c r="U13" s="8">
        <f t="shared" si="9"/>
        <v>4818556.0997080132</v>
      </c>
      <c r="V13" s="8">
        <f t="shared" si="10"/>
        <v>8661050.3866100684</v>
      </c>
    </row>
    <row r="14" spans="1:23" x14ac:dyDescent="0.2">
      <c r="A14" t="s">
        <v>14</v>
      </c>
      <c r="B14" t="s">
        <v>4</v>
      </c>
      <c r="C14" t="s">
        <v>15</v>
      </c>
      <c r="D14">
        <v>55</v>
      </c>
      <c r="E14">
        <v>1751</v>
      </c>
      <c r="F14" s="15">
        <f t="shared" si="1"/>
        <v>20.6</v>
      </c>
      <c r="G14">
        <v>31.8</v>
      </c>
      <c r="H14">
        <v>2</v>
      </c>
      <c r="I14">
        <v>0.7</v>
      </c>
      <c r="J14">
        <v>2.1</v>
      </c>
      <c r="K14" s="15">
        <v>6.5540390049880379</v>
      </c>
      <c r="L14" s="15">
        <v>47.614115645765381</v>
      </c>
      <c r="M14" s="15">
        <f t="shared" si="2"/>
        <v>43.154039004988036</v>
      </c>
      <c r="N14" s="15">
        <f t="shared" si="3"/>
        <v>90.768154650753416</v>
      </c>
      <c r="O14" s="2">
        <v>138717</v>
      </c>
      <c r="P14" s="8">
        <f t="shared" si="4"/>
        <v>4411200.6000000006</v>
      </c>
      <c r="Q14" s="8">
        <f t="shared" si="5"/>
        <v>277434</v>
      </c>
      <c r="R14" s="8">
        <f t="shared" si="6"/>
        <v>97101.9</v>
      </c>
      <c r="S14" s="8">
        <f t="shared" si="7"/>
        <v>291305.7</v>
      </c>
      <c r="T14" s="8">
        <f t="shared" si="8"/>
        <v>909156.62865492562</v>
      </c>
      <c r="U14" s="8">
        <f t="shared" si="9"/>
        <v>6604887.2800336359</v>
      </c>
      <c r="V14" s="8">
        <f t="shared" si="10"/>
        <v>12591086.108688563</v>
      </c>
    </row>
    <row r="15" spans="1:23" x14ac:dyDescent="0.2">
      <c r="A15" t="s">
        <v>14</v>
      </c>
      <c r="B15" t="s">
        <v>4</v>
      </c>
      <c r="C15" t="s">
        <v>15</v>
      </c>
      <c r="D15">
        <v>65</v>
      </c>
      <c r="E15">
        <v>2034</v>
      </c>
      <c r="F15" s="15">
        <f t="shared" si="1"/>
        <v>23.929411764705883</v>
      </c>
      <c r="G15">
        <v>35.1</v>
      </c>
      <c r="H15">
        <v>2</v>
      </c>
      <c r="I15">
        <v>0.7</v>
      </c>
      <c r="J15">
        <v>2.2000000000000002</v>
      </c>
      <c r="K15" s="15">
        <v>6.5999497256874413</v>
      </c>
      <c r="L15" s="15">
        <v>48.911005637923516</v>
      </c>
      <c r="M15" s="15">
        <f t="shared" si="2"/>
        <v>46.599949725687452</v>
      </c>
      <c r="N15" s="15">
        <f t="shared" si="3"/>
        <v>95.510955363610975</v>
      </c>
      <c r="O15" s="2">
        <v>246743</v>
      </c>
      <c r="P15" s="8">
        <f t="shared" si="4"/>
        <v>8660679.3000000007</v>
      </c>
      <c r="Q15" s="8">
        <f t="shared" si="5"/>
        <v>493486</v>
      </c>
      <c r="R15" s="8">
        <f t="shared" si="6"/>
        <v>172720.09999999998</v>
      </c>
      <c r="S15" s="8">
        <f t="shared" si="7"/>
        <v>542834.60000000009</v>
      </c>
      <c r="T15" s="8">
        <f t="shared" si="8"/>
        <v>1628491.3951652963</v>
      </c>
      <c r="U15" s="8">
        <f t="shared" si="9"/>
        <v>12068448.264118163</v>
      </c>
      <c r="V15" s="8">
        <f t="shared" si="10"/>
        <v>23566659.659283459</v>
      </c>
    </row>
    <row r="16" spans="1:23" x14ac:dyDescent="0.2">
      <c r="A16" t="s">
        <v>14</v>
      </c>
      <c r="B16" t="s">
        <v>4</v>
      </c>
      <c r="C16" t="s">
        <v>15</v>
      </c>
      <c r="D16">
        <v>75</v>
      </c>
      <c r="E16">
        <v>2300</v>
      </c>
      <c r="F16" s="15">
        <f t="shared" si="1"/>
        <v>27.058823529411764</v>
      </c>
      <c r="G16">
        <v>38.200000000000003</v>
      </c>
      <c r="H16">
        <v>2.1</v>
      </c>
      <c r="I16">
        <v>0.7</v>
      </c>
      <c r="J16">
        <v>2.2000000000000002</v>
      </c>
      <c r="K16" s="15">
        <v>6.7197250280046728</v>
      </c>
      <c r="L16" s="15">
        <v>48.929121235194494</v>
      </c>
      <c r="M16" s="15">
        <f t="shared" si="2"/>
        <v>49.919725028004684</v>
      </c>
      <c r="N16" s="15">
        <f t="shared" si="3"/>
        <v>98.848846263199178</v>
      </c>
      <c r="O16" s="2">
        <v>167563</v>
      </c>
      <c r="P16" s="8">
        <f t="shared" si="4"/>
        <v>6400906.6000000006</v>
      </c>
      <c r="Q16" s="8">
        <f t="shared" si="5"/>
        <v>351882.3</v>
      </c>
      <c r="R16" s="8">
        <f t="shared" si="6"/>
        <v>117294.09999999999</v>
      </c>
      <c r="S16" s="8">
        <f t="shared" si="7"/>
        <v>368638.60000000003</v>
      </c>
      <c r="T16" s="8">
        <f t="shared" si="8"/>
        <v>1125977.284867547</v>
      </c>
      <c r="U16" s="8">
        <f t="shared" si="9"/>
        <v>8198710.3415328953</v>
      </c>
      <c r="V16" s="8">
        <f t="shared" si="10"/>
        <v>16563409.226400442</v>
      </c>
    </row>
    <row r="17" spans="1:23" x14ac:dyDescent="0.2">
      <c r="A17" t="s">
        <v>14</v>
      </c>
      <c r="B17" t="s">
        <v>4</v>
      </c>
      <c r="C17" t="s">
        <v>15</v>
      </c>
      <c r="D17">
        <v>85</v>
      </c>
      <c r="E17">
        <v>2550</v>
      </c>
      <c r="F17" s="15">
        <f t="shared" si="1"/>
        <v>30</v>
      </c>
      <c r="G17">
        <v>41</v>
      </c>
      <c r="H17">
        <v>2.1</v>
      </c>
      <c r="I17">
        <v>0.6</v>
      </c>
      <c r="J17">
        <v>2.2999999999999998</v>
      </c>
      <c r="K17" s="15">
        <v>6.8293068179183924</v>
      </c>
      <c r="L17" s="15">
        <v>49.499315622292748</v>
      </c>
      <c r="M17" s="15">
        <f t="shared" si="2"/>
        <v>52.829306817918393</v>
      </c>
      <c r="N17" s="15">
        <f t="shared" si="3"/>
        <v>102.32862244021115</v>
      </c>
      <c r="O17" s="2">
        <v>127587</v>
      </c>
      <c r="P17" s="8">
        <f t="shared" si="4"/>
        <v>5231067</v>
      </c>
      <c r="Q17" s="8">
        <f t="shared" si="5"/>
        <v>267932.7</v>
      </c>
      <c r="R17" s="8">
        <f t="shared" si="6"/>
        <v>76552.2</v>
      </c>
      <c r="S17" s="8">
        <f t="shared" si="7"/>
        <v>293450.09999999998</v>
      </c>
      <c r="T17" s="8">
        <f t="shared" si="8"/>
        <v>871330.76897775393</v>
      </c>
      <c r="U17" s="8">
        <f t="shared" si="9"/>
        <v>6315469.1823014645</v>
      </c>
      <c r="V17" s="8">
        <f t="shared" si="10"/>
        <v>13055801.951279219</v>
      </c>
    </row>
    <row r="18" spans="1:23" x14ac:dyDescent="0.2">
      <c r="A18" t="s">
        <v>14</v>
      </c>
      <c r="B18" t="s">
        <v>4</v>
      </c>
      <c r="C18" t="s">
        <v>15</v>
      </c>
      <c r="D18">
        <v>95</v>
      </c>
      <c r="E18">
        <v>2783</v>
      </c>
      <c r="F18" s="15">
        <f t="shared" si="1"/>
        <v>32.741176470588236</v>
      </c>
      <c r="G18">
        <v>43.5</v>
      </c>
      <c r="H18">
        <v>2.2000000000000002</v>
      </c>
      <c r="I18">
        <v>0.6</v>
      </c>
      <c r="J18">
        <v>2.4</v>
      </c>
      <c r="K18" s="15">
        <v>6.9864873970030441</v>
      </c>
      <c r="L18" s="15">
        <v>48.685550023347119</v>
      </c>
      <c r="M18" s="15">
        <f t="shared" si="2"/>
        <v>55.686487397003049</v>
      </c>
      <c r="N18" s="15">
        <f t="shared" si="3"/>
        <v>104.37203742035017</v>
      </c>
      <c r="O18" s="2">
        <v>113781</v>
      </c>
      <c r="P18" s="8">
        <f t="shared" si="4"/>
        <v>4949473.5</v>
      </c>
      <c r="Q18" s="8">
        <f t="shared" si="5"/>
        <v>250318.2</v>
      </c>
      <c r="R18" s="8">
        <f t="shared" si="6"/>
        <v>68268.599999999991</v>
      </c>
      <c r="S18" s="8">
        <f t="shared" si="7"/>
        <v>273074.39999999997</v>
      </c>
      <c r="T18" s="8">
        <f t="shared" si="8"/>
        <v>794929.52251840336</v>
      </c>
      <c r="U18" s="8">
        <f t="shared" si="9"/>
        <v>5539490.5672064582</v>
      </c>
      <c r="V18" s="8">
        <f t="shared" si="10"/>
        <v>11875554.78972486</v>
      </c>
    </row>
    <row r="19" spans="1:23" x14ac:dyDescent="0.2">
      <c r="A19" t="s">
        <v>14</v>
      </c>
      <c r="B19" t="s">
        <v>4</v>
      </c>
      <c r="C19" t="s">
        <v>15</v>
      </c>
      <c r="D19">
        <v>105</v>
      </c>
      <c r="E19">
        <v>3001</v>
      </c>
      <c r="F19" s="15">
        <f t="shared" si="1"/>
        <v>35.305882352941175</v>
      </c>
      <c r="G19">
        <v>45.9</v>
      </c>
      <c r="H19">
        <v>2.2000000000000002</v>
      </c>
      <c r="I19">
        <v>0.6</v>
      </c>
      <c r="J19">
        <v>2.6</v>
      </c>
      <c r="K19" s="15">
        <v>7.2616012792729103</v>
      </c>
      <c r="L19" s="15">
        <v>49.125078322374875</v>
      </c>
      <c r="M19" s="15">
        <f t="shared" si="2"/>
        <v>58.561601279272914</v>
      </c>
      <c r="N19" s="15">
        <f t="shared" si="3"/>
        <v>107.6866796016478</v>
      </c>
      <c r="O19" s="2">
        <v>80059</v>
      </c>
      <c r="P19" s="8">
        <f t="shared" si="4"/>
        <v>3674708.1</v>
      </c>
      <c r="Q19" s="8">
        <f t="shared" si="5"/>
        <v>176129.80000000002</v>
      </c>
      <c r="R19" s="8">
        <f t="shared" si="6"/>
        <v>48035.4</v>
      </c>
      <c r="S19" s="8">
        <f t="shared" si="7"/>
        <v>208153.4</v>
      </c>
      <c r="T19" s="8">
        <f t="shared" si="8"/>
        <v>581356.53681730991</v>
      </c>
      <c r="U19" s="8">
        <f t="shared" si="9"/>
        <v>3932904.6454110104</v>
      </c>
      <c r="V19" s="8">
        <f t="shared" si="10"/>
        <v>8621287.8822283205</v>
      </c>
    </row>
    <row r="20" spans="1:23" x14ac:dyDescent="0.2">
      <c r="A20" t="s">
        <v>14</v>
      </c>
      <c r="B20" t="s">
        <v>4</v>
      </c>
      <c r="C20" t="s">
        <v>15</v>
      </c>
      <c r="D20">
        <v>115</v>
      </c>
      <c r="E20">
        <v>3202</v>
      </c>
      <c r="F20" s="15">
        <f t="shared" si="1"/>
        <v>37.670588235294119</v>
      </c>
      <c r="G20">
        <v>48.1</v>
      </c>
      <c r="H20">
        <v>2.2999999999999998</v>
      </c>
      <c r="I20">
        <v>0.6</v>
      </c>
      <c r="J20">
        <v>2.7</v>
      </c>
      <c r="K20" s="15">
        <v>6.7012136533216973</v>
      </c>
      <c r="L20" s="15">
        <v>48.670851828472074</v>
      </c>
      <c r="M20" s="15">
        <f t="shared" si="2"/>
        <v>60.401213653321697</v>
      </c>
      <c r="N20" s="15">
        <f t="shared" si="3"/>
        <v>109.07206548179377</v>
      </c>
      <c r="O20" s="2">
        <v>24386</v>
      </c>
      <c r="P20" s="8">
        <f t="shared" si="4"/>
        <v>1172966.6000000001</v>
      </c>
      <c r="Q20" s="8">
        <f t="shared" si="5"/>
        <v>56087.799999999996</v>
      </c>
      <c r="R20" s="8">
        <f t="shared" si="6"/>
        <v>14631.6</v>
      </c>
      <c r="S20" s="8">
        <f t="shared" si="7"/>
        <v>65842.2</v>
      </c>
      <c r="T20" s="8">
        <f t="shared" si="8"/>
        <v>163415.79614990292</v>
      </c>
      <c r="U20" s="8">
        <f t="shared" si="9"/>
        <v>1186887.39268912</v>
      </c>
      <c r="V20" s="8">
        <f t="shared" si="10"/>
        <v>2659831.3888390232</v>
      </c>
    </row>
    <row r="21" spans="1:23" ht="13.5" thickBot="1" x14ac:dyDescent="0.25">
      <c r="A21" t="s">
        <v>14</v>
      </c>
      <c r="B21" t="s">
        <v>4</v>
      </c>
      <c r="C21" t="s">
        <v>15</v>
      </c>
      <c r="D21">
        <v>125</v>
      </c>
      <c r="E21">
        <v>3389</v>
      </c>
      <c r="F21" s="15">
        <f t="shared" si="1"/>
        <v>39.870588235294115</v>
      </c>
      <c r="G21">
        <v>50.1</v>
      </c>
      <c r="H21">
        <v>2.2999999999999998</v>
      </c>
      <c r="I21">
        <v>0.6</v>
      </c>
      <c r="J21">
        <v>2.8</v>
      </c>
      <c r="K21" s="15">
        <v>7.1089101407345705</v>
      </c>
      <c r="L21" s="15">
        <v>49.408049871788101</v>
      </c>
      <c r="M21" s="15">
        <f t="shared" si="2"/>
        <v>62.908910140734569</v>
      </c>
      <c r="N21" s="15">
        <f t="shared" si="3"/>
        <v>112.31696001252267</v>
      </c>
      <c r="O21" s="2">
        <v>71532</v>
      </c>
      <c r="P21" s="8">
        <f t="shared" si="4"/>
        <v>3583753.2</v>
      </c>
      <c r="Q21" s="8">
        <f t="shared" si="5"/>
        <v>164523.59999999998</v>
      </c>
      <c r="R21" s="8">
        <f t="shared" si="6"/>
        <v>42919.199999999997</v>
      </c>
      <c r="S21" s="8">
        <f t="shared" si="7"/>
        <v>200289.59999999998</v>
      </c>
      <c r="T21" s="8">
        <f t="shared" si="8"/>
        <v>508514.56018702529</v>
      </c>
      <c r="U21" s="8">
        <f t="shared" si="9"/>
        <v>3534256.6234287466</v>
      </c>
      <c r="V21" s="8">
        <f t="shared" si="10"/>
        <v>8034256.7836157717</v>
      </c>
    </row>
    <row r="22" spans="1:23" ht="13.5" thickBot="1" x14ac:dyDescent="0.25">
      <c r="A22" s="6"/>
      <c r="B22" s="6"/>
      <c r="C22" s="6" t="s">
        <v>19</v>
      </c>
      <c r="D22" s="7"/>
      <c r="E22" s="7"/>
      <c r="F22" s="7"/>
      <c r="O22" s="3">
        <f>SUM(O8:O21)</f>
        <v>1170381</v>
      </c>
      <c r="P22" s="27">
        <f t="shared" ref="P22:U22" si="11">SUM(P8:P21)</f>
        <v>42905410.20000001</v>
      </c>
      <c r="Q22" s="27">
        <f t="shared" si="11"/>
        <v>2389113.5999999996</v>
      </c>
      <c r="R22" s="27">
        <f t="shared" si="11"/>
        <v>777624.59999999986</v>
      </c>
      <c r="S22" s="27">
        <f t="shared" si="11"/>
        <v>2748416.7</v>
      </c>
      <c r="T22" s="27">
        <f t="shared" si="11"/>
        <v>7897456.4346814239</v>
      </c>
      <c r="U22" s="27">
        <f t="shared" si="11"/>
        <v>57260711.163968831</v>
      </c>
      <c r="V22" s="10">
        <f t="shared" si="10"/>
        <v>113978732.69865027</v>
      </c>
      <c r="W22" s="21">
        <f>V22/O22</f>
        <v>97.386007375931655</v>
      </c>
    </row>
    <row r="23" spans="1:23" ht="16.5" thickTop="1" thickBot="1" x14ac:dyDescent="0.25">
      <c r="C23" s="73" t="s">
        <v>40</v>
      </c>
      <c r="D23" s="74"/>
      <c r="E23" s="74"/>
      <c r="F23" s="75"/>
      <c r="O23" s="2"/>
      <c r="P23" s="67">
        <f>P22/O22</f>
        <v>36.659352979927057</v>
      </c>
      <c r="Q23" s="68">
        <f>Q22/O22</f>
        <v>2.0413127007359138</v>
      </c>
      <c r="R23" s="68">
        <f>R22/O22</f>
        <v>0.66442004783057818</v>
      </c>
      <c r="S23" s="68">
        <f>S22/O22</f>
        <v>2.3483093966836441</v>
      </c>
      <c r="T23" s="68">
        <f>T22/O22</f>
        <v>6.7477654154343103</v>
      </c>
      <c r="U23" s="69">
        <f>U22/O22</f>
        <v>48.924846835320146</v>
      </c>
      <c r="V23" s="70">
        <f>V22/O22</f>
        <v>97.386007375931655</v>
      </c>
    </row>
    <row r="24" spans="1:23" ht="15.75" thickBot="1" x14ac:dyDescent="0.25">
      <c r="C24" s="76" t="s">
        <v>41</v>
      </c>
      <c r="D24" s="77"/>
      <c r="E24" s="77"/>
      <c r="F24" s="78"/>
      <c r="O24" s="2"/>
      <c r="P24" s="30">
        <f>P22/V22</f>
        <v>0.37643347301849844</v>
      </c>
      <c r="Q24" s="24">
        <f>Q22/V22</f>
        <v>2.0961047236036617E-2</v>
      </c>
      <c r="R24" s="24">
        <f>R22/V22</f>
        <v>6.8225412021027717E-3</v>
      </c>
      <c r="S24" s="24">
        <f>S22/V22</f>
        <v>2.4113416906174696E-2</v>
      </c>
      <c r="T24" s="24">
        <f>T22/V22</f>
        <v>6.9288859839858052E-2</v>
      </c>
      <c r="U24" s="25">
        <f>U22/V22</f>
        <v>0.50238066179732943</v>
      </c>
      <c r="V24" s="26">
        <f>SUM(P24:U24)</f>
        <v>1</v>
      </c>
    </row>
    <row r="25" spans="1:23" x14ac:dyDescent="0.2">
      <c r="O25" s="2"/>
    </row>
    <row r="26" spans="1:23" x14ac:dyDescent="0.2">
      <c r="A26" t="s">
        <v>12</v>
      </c>
      <c r="B26" t="s">
        <v>4</v>
      </c>
      <c r="C26" t="s">
        <v>13</v>
      </c>
      <c r="D26">
        <v>0</v>
      </c>
      <c r="E26">
        <v>0</v>
      </c>
      <c r="F26" s="15">
        <f>E26/85</f>
        <v>0</v>
      </c>
      <c r="G26">
        <v>0</v>
      </c>
      <c r="H26">
        <v>0</v>
      </c>
      <c r="I26">
        <v>0.9</v>
      </c>
      <c r="J26">
        <v>8.1999999999999993</v>
      </c>
      <c r="K26" s="15">
        <v>6.397783270092452</v>
      </c>
      <c r="L26" s="15">
        <v>52.001932930509305</v>
      </c>
      <c r="M26" s="15">
        <f>SUM(G26:K26)</f>
        <v>15.497783270092452</v>
      </c>
      <c r="N26" s="15">
        <f>L26+M26</f>
        <v>67.499716200601753</v>
      </c>
      <c r="O26" s="2"/>
      <c r="P26" s="8">
        <f t="shared" ref="P26:U26" si="12">($O26*G26)</f>
        <v>0</v>
      </c>
      <c r="Q26" s="8">
        <f t="shared" si="12"/>
        <v>0</v>
      </c>
      <c r="R26" s="8">
        <f t="shared" si="12"/>
        <v>0</v>
      </c>
      <c r="S26" s="8">
        <f t="shared" si="12"/>
        <v>0</v>
      </c>
      <c r="T26" s="8">
        <f t="shared" si="12"/>
        <v>0</v>
      </c>
      <c r="U26" s="8">
        <f t="shared" si="12"/>
        <v>0</v>
      </c>
      <c r="V26" s="8">
        <f>SUM(P26:U26)</f>
        <v>0</v>
      </c>
    </row>
    <row r="27" spans="1:23" x14ac:dyDescent="0.2">
      <c r="A27" t="s">
        <v>12</v>
      </c>
      <c r="B27" t="s">
        <v>4</v>
      </c>
      <c r="C27" t="s">
        <v>13</v>
      </c>
      <c r="D27">
        <v>5</v>
      </c>
      <c r="E27">
        <v>0</v>
      </c>
      <c r="F27" s="15">
        <f t="shared" ref="F27:F39" si="13">E27/85</f>
        <v>0</v>
      </c>
      <c r="G27">
        <v>2.8</v>
      </c>
      <c r="H27">
        <v>0.3</v>
      </c>
      <c r="I27">
        <v>0.7</v>
      </c>
      <c r="J27">
        <v>6.5</v>
      </c>
      <c r="K27" s="15">
        <v>6.4310597906118891</v>
      </c>
      <c r="L27" s="15">
        <v>53.65458143469138</v>
      </c>
      <c r="M27" s="15">
        <f t="shared" ref="M27:M39" si="14">SUM(G27:K27)</f>
        <v>16.731059790611891</v>
      </c>
      <c r="N27" s="15">
        <f t="shared" ref="N27:N39" si="15">L27+M27</f>
        <v>70.385641225303274</v>
      </c>
      <c r="O27" s="2">
        <v>54709</v>
      </c>
      <c r="P27" s="8">
        <f t="shared" ref="P27:P39" si="16">($O27*G27)</f>
        <v>153185.19999999998</v>
      </c>
      <c r="Q27" s="8">
        <f t="shared" ref="Q27:Q39" si="17">($O27*H27)</f>
        <v>16412.7</v>
      </c>
      <c r="R27" s="8">
        <f t="shared" ref="R27:R39" si="18">($O27*I27)</f>
        <v>38296.299999999996</v>
      </c>
      <c r="S27" s="8">
        <f t="shared" ref="S27:S39" si="19">($O27*J27)</f>
        <v>355608.5</v>
      </c>
      <c r="T27" s="8">
        <f t="shared" ref="T27:T39" si="20">($O27*K27)</f>
        <v>351836.85008458584</v>
      </c>
      <c r="U27" s="8">
        <f t="shared" ref="U27:U39" si="21">($O27*L27)</f>
        <v>2935388.4957105308</v>
      </c>
      <c r="V27" s="8">
        <f t="shared" ref="V27:V40" si="22">SUM(P27:U27)</f>
        <v>3850728.0457951166</v>
      </c>
    </row>
    <row r="28" spans="1:23" x14ac:dyDescent="0.2">
      <c r="A28" t="s">
        <v>12</v>
      </c>
      <c r="B28" t="s">
        <v>4</v>
      </c>
      <c r="C28" t="s">
        <v>13</v>
      </c>
      <c r="D28">
        <v>15</v>
      </c>
      <c r="E28">
        <v>164</v>
      </c>
      <c r="F28" s="15">
        <f t="shared" si="13"/>
        <v>1.9294117647058824</v>
      </c>
      <c r="G28">
        <v>8.1</v>
      </c>
      <c r="H28">
        <v>0.8</v>
      </c>
      <c r="I28">
        <v>0.6</v>
      </c>
      <c r="J28">
        <v>4.3</v>
      </c>
      <c r="K28" s="15">
        <v>6.3386288722351223</v>
      </c>
      <c r="L28" s="15">
        <v>52.669993785243904</v>
      </c>
      <c r="M28" s="15">
        <f t="shared" si="14"/>
        <v>20.138628872235124</v>
      </c>
      <c r="N28" s="15">
        <f t="shared" si="15"/>
        <v>72.80862265747902</v>
      </c>
      <c r="O28" s="2">
        <v>286276</v>
      </c>
      <c r="P28" s="8">
        <f t="shared" si="16"/>
        <v>2318835.6</v>
      </c>
      <c r="Q28" s="8">
        <f t="shared" si="17"/>
        <v>229020.80000000002</v>
      </c>
      <c r="R28" s="8">
        <f t="shared" si="18"/>
        <v>171765.6</v>
      </c>
      <c r="S28" s="8">
        <f t="shared" si="19"/>
        <v>1230986.8</v>
      </c>
      <c r="T28" s="8">
        <f t="shared" si="20"/>
        <v>1814597.319027982</v>
      </c>
      <c r="U28" s="8">
        <f t="shared" si="21"/>
        <v>15078155.140864484</v>
      </c>
      <c r="V28" s="8">
        <f t="shared" si="22"/>
        <v>20843361.259892464</v>
      </c>
    </row>
    <row r="29" spans="1:23" x14ac:dyDescent="0.2">
      <c r="A29" t="s">
        <v>12</v>
      </c>
      <c r="B29" t="s">
        <v>4</v>
      </c>
      <c r="C29" t="s">
        <v>13</v>
      </c>
      <c r="D29">
        <v>25</v>
      </c>
      <c r="E29">
        <v>416</v>
      </c>
      <c r="F29" s="15">
        <f t="shared" si="13"/>
        <v>4.8941176470588239</v>
      </c>
      <c r="G29">
        <v>13.2</v>
      </c>
      <c r="H29">
        <v>1.3</v>
      </c>
      <c r="I29">
        <v>0.6</v>
      </c>
      <c r="J29">
        <v>3.2</v>
      </c>
      <c r="K29" s="15">
        <v>6.4789428228192794</v>
      </c>
      <c r="L29" s="15">
        <v>51.593190213241513</v>
      </c>
      <c r="M29" s="15">
        <f t="shared" si="14"/>
        <v>24.778942822819282</v>
      </c>
      <c r="N29" s="15">
        <f t="shared" si="15"/>
        <v>76.372133036060802</v>
      </c>
      <c r="O29" s="2">
        <v>1058429</v>
      </c>
      <c r="P29" s="8">
        <f t="shared" si="16"/>
        <v>13971262.799999999</v>
      </c>
      <c r="Q29" s="8">
        <f t="shared" si="17"/>
        <v>1375957.7</v>
      </c>
      <c r="R29" s="8">
        <f t="shared" si="18"/>
        <v>635057.4</v>
      </c>
      <c r="S29" s="8">
        <f t="shared" si="19"/>
        <v>3386972.8000000003</v>
      </c>
      <c r="T29" s="8">
        <f t="shared" si="20"/>
        <v>6857500.9730137866</v>
      </c>
      <c r="U29" s="8">
        <f t="shared" si="21"/>
        <v>54607728.724211</v>
      </c>
      <c r="V29" s="8">
        <f t="shared" si="22"/>
        <v>80834480.397224784</v>
      </c>
    </row>
    <row r="30" spans="1:23" x14ac:dyDescent="0.2">
      <c r="A30" t="s">
        <v>12</v>
      </c>
      <c r="B30" t="s">
        <v>4</v>
      </c>
      <c r="C30" t="s">
        <v>13</v>
      </c>
      <c r="D30">
        <v>35</v>
      </c>
      <c r="E30">
        <v>738</v>
      </c>
      <c r="F30" s="15">
        <f t="shared" si="13"/>
        <v>8.6823529411764699</v>
      </c>
      <c r="G30">
        <v>18.5</v>
      </c>
      <c r="H30">
        <v>1.9</v>
      </c>
      <c r="I30">
        <v>0.6</v>
      </c>
      <c r="J30">
        <v>2.9</v>
      </c>
      <c r="K30" s="15">
        <v>6.6465268202553931</v>
      </c>
      <c r="L30" s="15">
        <v>51.376182116174597</v>
      </c>
      <c r="M30" s="15">
        <f t="shared" si="14"/>
        <v>30.546526820255391</v>
      </c>
      <c r="N30" s="15">
        <f t="shared" si="15"/>
        <v>81.922708936429984</v>
      </c>
      <c r="O30" s="2">
        <v>893819</v>
      </c>
      <c r="P30" s="8">
        <f t="shared" si="16"/>
        <v>16535651.5</v>
      </c>
      <c r="Q30" s="8">
        <f t="shared" si="17"/>
        <v>1698256.0999999999</v>
      </c>
      <c r="R30" s="8">
        <f t="shared" si="18"/>
        <v>536291.4</v>
      </c>
      <c r="S30" s="8">
        <f t="shared" si="19"/>
        <v>2592075.1</v>
      </c>
      <c r="T30" s="8">
        <f t="shared" si="20"/>
        <v>5940791.9559538551</v>
      </c>
      <c r="U30" s="8">
        <f t="shared" si="21"/>
        <v>45921007.72289706</v>
      </c>
      <c r="V30" s="8">
        <f t="shared" si="22"/>
        <v>73224073.778850913</v>
      </c>
    </row>
    <row r="31" spans="1:23" x14ac:dyDescent="0.2">
      <c r="A31" t="s">
        <v>12</v>
      </c>
      <c r="B31" t="s">
        <v>4</v>
      </c>
      <c r="C31" t="s">
        <v>13</v>
      </c>
      <c r="D31">
        <v>45</v>
      </c>
      <c r="E31">
        <v>1099</v>
      </c>
      <c r="F31" s="15">
        <f t="shared" si="13"/>
        <v>12.929411764705883</v>
      </c>
      <c r="G31">
        <v>23.2</v>
      </c>
      <c r="H31">
        <v>2.2999999999999998</v>
      </c>
      <c r="I31">
        <v>0.6</v>
      </c>
      <c r="J31">
        <v>2.8</v>
      </c>
      <c r="K31" s="15">
        <v>6.5622936185108385</v>
      </c>
      <c r="L31" s="15">
        <v>51.166089644017511</v>
      </c>
      <c r="M31" s="15">
        <f t="shared" si="14"/>
        <v>35.462293618510841</v>
      </c>
      <c r="N31" s="15">
        <f t="shared" si="15"/>
        <v>86.628383262528359</v>
      </c>
      <c r="O31" s="2">
        <v>524777</v>
      </c>
      <c r="P31" s="8">
        <f t="shared" si="16"/>
        <v>12174826.4</v>
      </c>
      <c r="Q31" s="8">
        <f t="shared" si="17"/>
        <v>1206987.0999999999</v>
      </c>
      <c r="R31" s="8">
        <f t="shared" si="18"/>
        <v>314866.2</v>
      </c>
      <c r="S31" s="8">
        <f t="shared" si="19"/>
        <v>1469375.5999999999</v>
      </c>
      <c r="T31" s="8">
        <f t="shared" si="20"/>
        <v>3443740.7582412623</v>
      </c>
      <c r="U31" s="8">
        <f t="shared" si="21"/>
        <v>26850787.025118578</v>
      </c>
      <c r="V31" s="8">
        <f t="shared" si="22"/>
        <v>45460583.083359838</v>
      </c>
    </row>
    <row r="32" spans="1:23" x14ac:dyDescent="0.2">
      <c r="A32" t="s">
        <v>12</v>
      </c>
      <c r="B32" t="s">
        <v>4</v>
      </c>
      <c r="C32" t="s">
        <v>13</v>
      </c>
      <c r="D32">
        <v>55</v>
      </c>
      <c r="E32">
        <v>1466</v>
      </c>
      <c r="F32" s="15">
        <f t="shared" si="13"/>
        <v>17.247058823529411</v>
      </c>
      <c r="G32">
        <v>27.8</v>
      </c>
      <c r="H32">
        <v>2.8</v>
      </c>
      <c r="I32">
        <v>0.6</v>
      </c>
      <c r="J32">
        <v>2.9</v>
      </c>
      <c r="K32" s="15">
        <v>6.4096743251454953</v>
      </c>
      <c r="L32" s="15">
        <v>51.446073706980478</v>
      </c>
      <c r="M32" s="15">
        <f t="shared" si="14"/>
        <v>40.509674325145497</v>
      </c>
      <c r="N32" s="15">
        <f t="shared" si="15"/>
        <v>91.955748032125967</v>
      </c>
      <c r="O32" s="2">
        <v>398718</v>
      </c>
      <c r="P32" s="8">
        <f t="shared" si="16"/>
        <v>11084360.4</v>
      </c>
      <c r="Q32" s="8">
        <f t="shared" si="17"/>
        <v>1116410.3999999999</v>
      </c>
      <c r="R32" s="8">
        <f t="shared" si="18"/>
        <v>239230.8</v>
      </c>
      <c r="S32" s="8">
        <f t="shared" si="19"/>
        <v>1156282.2</v>
      </c>
      <c r="T32" s="8">
        <f t="shared" si="20"/>
        <v>2555652.5275733615</v>
      </c>
      <c r="U32" s="8">
        <f t="shared" si="21"/>
        <v>20512475.616299842</v>
      </c>
      <c r="V32" s="8">
        <f t="shared" si="22"/>
        <v>36664411.943873204</v>
      </c>
    </row>
    <row r="33" spans="1:23" x14ac:dyDescent="0.2">
      <c r="A33" t="s">
        <v>12</v>
      </c>
      <c r="B33" t="s">
        <v>4</v>
      </c>
      <c r="C33" t="s">
        <v>13</v>
      </c>
      <c r="D33">
        <v>65</v>
      </c>
      <c r="E33">
        <v>1807</v>
      </c>
      <c r="F33" s="15">
        <f t="shared" si="13"/>
        <v>21.258823529411764</v>
      </c>
      <c r="G33">
        <v>31.8</v>
      </c>
      <c r="H33">
        <v>3</v>
      </c>
      <c r="I33">
        <v>0.5</v>
      </c>
      <c r="J33">
        <v>3.2</v>
      </c>
      <c r="K33" s="15">
        <v>6.3937645760068671</v>
      </c>
      <c r="L33" s="15">
        <v>51.722116011137032</v>
      </c>
      <c r="M33" s="15">
        <f t="shared" si="14"/>
        <v>44.893764576006866</v>
      </c>
      <c r="N33" s="15">
        <f t="shared" si="15"/>
        <v>96.615880587143891</v>
      </c>
      <c r="O33" s="2">
        <v>541415</v>
      </c>
      <c r="P33" s="8">
        <f t="shared" si="16"/>
        <v>17216997</v>
      </c>
      <c r="Q33" s="8">
        <f t="shared" si="17"/>
        <v>1624245</v>
      </c>
      <c r="R33" s="8">
        <f t="shared" si="18"/>
        <v>270707.5</v>
      </c>
      <c r="S33" s="8">
        <f t="shared" si="19"/>
        <v>1732528</v>
      </c>
      <c r="T33" s="8">
        <f t="shared" si="20"/>
        <v>3461680.0479187579</v>
      </c>
      <c r="U33" s="8">
        <f t="shared" si="21"/>
        <v>28003129.440169755</v>
      </c>
      <c r="V33" s="8">
        <f t="shared" si="22"/>
        <v>52309286.988088518</v>
      </c>
    </row>
    <row r="34" spans="1:23" x14ac:dyDescent="0.2">
      <c r="A34" t="s">
        <v>12</v>
      </c>
      <c r="B34" t="s">
        <v>4</v>
      </c>
      <c r="C34" t="s">
        <v>13</v>
      </c>
      <c r="D34">
        <v>75</v>
      </c>
      <c r="E34">
        <v>2133</v>
      </c>
      <c r="F34" s="15">
        <f t="shared" si="13"/>
        <v>25.094117647058823</v>
      </c>
      <c r="G34">
        <v>35.6</v>
      </c>
      <c r="H34">
        <v>3.1</v>
      </c>
      <c r="I34">
        <v>0.5</v>
      </c>
      <c r="J34">
        <v>3.4</v>
      </c>
      <c r="K34" s="15">
        <v>6.524335635954805</v>
      </c>
      <c r="L34" s="15">
        <v>51.892679382816326</v>
      </c>
      <c r="M34" s="15">
        <f t="shared" si="14"/>
        <v>49.124335635954807</v>
      </c>
      <c r="N34" s="15">
        <f t="shared" si="15"/>
        <v>101.01701501877113</v>
      </c>
      <c r="O34" s="2">
        <v>503446</v>
      </c>
      <c r="P34" s="8">
        <f t="shared" si="16"/>
        <v>17922677.600000001</v>
      </c>
      <c r="Q34" s="8">
        <f t="shared" si="17"/>
        <v>1560682.6</v>
      </c>
      <c r="R34" s="8">
        <f t="shared" si="18"/>
        <v>251723</v>
      </c>
      <c r="S34" s="8">
        <f t="shared" si="19"/>
        <v>1711716.4</v>
      </c>
      <c r="T34" s="8">
        <f t="shared" si="20"/>
        <v>3284650.678578903</v>
      </c>
      <c r="U34" s="8">
        <f t="shared" si="21"/>
        <v>26125161.864561349</v>
      </c>
      <c r="V34" s="8">
        <f t="shared" si="22"/>
        <v>50856612.143140256</v>
      </c>
    </row>
    <row r="35" spans="1:23" x14ac:dyDescent="0.2">
      <c r="A35" t="s">
        <v>12</v>
      </c>
      <c r="B35" t="s">
        <v>4</v>
      </c>
      <c r="C35" t="s">
        <v>13</v>
      </c>
      <c r="D35">
        <v>85</v>
      </c>
      <c r="E35">
        <v>2443</v>
      </c>
      <c r="F35" s="15">
        <f t="shared" si="13"/>
        <v>28.741176470588236</v>
      </c>
      <c r="G35">
        <v>39</v>
      </c>
      <c r="H35">
        <v>3.2</v>
      </c>
      <c r="I35">
        <v>0.5</v>
      </c>
      <c r="J35">
        <v>3.7</v>
      </c>
      <c r="K35" s="15">
        <v>6.6525848509296805</v>
      </c>
      <c r="L35" s="15">
        <v>51.496170664970599</v>
      </c>
      <c r="M35" s="15">
        <f t="shared" si="14"/>
        <v>53.052584850929684</v>
      </c>
      <c r="N35" s="15">
        <f t="shared" si="15"/>
        <v>104.54875551590028</v>
      </c>
      <c r="O35" s="2">
        <v>552061</v>
      </c>
      <c r="P35" s="8">
        <f t="shared" si="16"/>
        <v>21530379</v>
      </c>
      <c r="Q35" s="8">
        <f t="shared" si="17"/>
        <v>1766595.2000000002</v>
      </c>
      <c r="R35" s="8">
        <f t="shared" si="18"/>
        <v>276030.5</v>
      </c>
      <c r="S35" s="8">
        <f t="shared" si="19"/>
        <v>2042625.7000000002</v>
      </c>
      <c r="T35" s="8">
        <f t="shared" si="20"/>
        <v>3672632.6453890903</v>
      </c>
      <c r="U35" s="8">
        <f t="shared" si="21"/>
        <v>28429027.473474335</v>
      </c>
      <c r="V35" s="8">
        <f t="shared" si="22"/>
        <v>57717290.518863425</v>
      </c>
    </row>
    <row r="36" spans="1:23" x14ac:dyDescent="0.2">
      <c r="A36" t="s">
        <v>12</v>
      </c>
      <c r="B36" t="s">
        <v>4</v>
      </c>
      <c r="C36" t="s">
        <v>13</v>
      </c>
      <c r="D36">
        <v>95</v>
      </c>
      <c r="E36">
        <v>2738</v>
      </c>
      <c r="F36" s="15">
        <f t="shared" si="13"/>
        <v>32.211764705882352</v>
      </c>
      <c r="G36">
        <v>42.3</v>
      </c>
      <c r="H36">
        <v>3.2</v>
      </c>
      <c r="I36">
        <v>0.5</v>
      </c>
      <c r="J36">
        <v>3.9</v>
      </c>
      <c r="K36" s="15">
        <v>6.5597393476072741</v>
      </c>
      <c r="L36" s="15">
        <v>51.63866050595265</v>
      </c>
      <c r="M36" s="15">
        <f t="shared" si="14"/>
        <v>56.459739347607275</v>
      </c>
      <c r="N36" s="15">
        <f t="shared" si="15"/>
        <v>108.09839985355993</v>
      </c>
      <c r="O36" s="2">
        <v>425091</v>
      </c>
      <c r="P36" s="8">
        <f t="shared" si="16"/>
        <v>17981349.299999997</v>
      </c>
      <c r="Q36" s="8">
        <f t="shared" si="17"/>
        <v>1360291.2000000002</v>
      </c>
      <c r="R36" s="8">
        <f t="shared" si="18"/>
        <v>212545.5</v>
      </c>
      <c r="S36" s="8">
        <f t="shared" si="19"/>
        <v>1657854.9</v>
      </c>
      <c r="T36" s="8">
        <f t="shared" si="20"/>
        <v>2788486.159013724</v>
      </c>
      <c r="U36" s="8">
        <f t="shared" si="21"/>
        <v>21951129.833135918</v>
      </c>
      <c r="V36" s="8">
        <f t="shared" si="22"/>
        <v>45951656.892149635</v>
      </c>
    </row>
    <row r="37" spans="1:23" x14ac:dyDescent="0.2">
      <c r="A37" t="s">
        <v>12</v>
      </c>
      <c r="B37" t="s">
        <v>4</v>
      </c>
      <c r="C37" t="s">
        <v>13</v>
      </c>
      <c r="D37">
        <v>105</v>
      </c>
      <c r="E37">
        <v>3017</v>
      </c>
      <c r="F37" s="15">
        <f t="shared" si="13"/>
        <v>35.494117647058822</v>
      </c>
      <c r="G37">
        <v>45.3</v>
      </c>
      <c r="H37">
        <v>3.3</v>
      </c>
      <c r="I37">
        <v>0.5</v>
      </c>
      <c r="J37">
        <v>4.2</v>
      </c>
      <c r="K37" s="15">
        <v>6.7737651332429438</v>
      </c>
      <c r="L37" s="15">
        <v>51.778804257365337</v>
      </c>
      <c r="M37" s="15">
        <f t="shared" si="14"/>
        <v>60.073765133242944</v>
      </c>
      <c r="N37" s="15">
        <f t="shared" si="15"/>
        <v>111.85256939060828</v>
      </c>
      <c r="O37" s="2">
        <v>292510</v>
      </c>
      <c r="P37" s="8">
        <f t="shared" si="16"/>
        <v>13250703</v>
      </c>
      <c r="Q37" s="8">
        <f t="shared" si="17"/>
        <v>965283</v>
      </c>
      <c r="R37" s="8">
        <f t="shared" si="18"/>
        <v>146255</v>
      </c>
      <c r="S37" s="8">
        <f t="shared" si="19"/>
        <v>1228542</v>
      </c>
      <c r="T37" s="8">
        <f t="shared" si="20"/>
        <v>1981394.0391248935</v>
      </c>
      <c r="U37" s="8">
        <f t="shared" si="21"/>
        <v>15145818.033321936</v>
      </c>
      <c r="V37" s="8">
        <f t="shared" si="22"/>
        <v>32717995.072446831</v>
      </c>
    </row>
    <row r="38" spans="1:23" x14ac:dyDescent="0.2">
      <c r="A38" t="s">
        <v>12</v>
      </c>
      <c r="B38" t="s">
        <v>4</v>
      </c>
      <c r="C38" t="s">
        <v>13</v>
      </c>
      <c r="D38">
        <v>115</v>
      </c>
      <c r="E38">
        <v>3281</v>
      </c>
      <c r="F38" s="15">
        <f t="shared" si="13"/>
        <v>38.6</v>
      </c>
      <c r="G38">
        <v>48.1</v>
      </c>
      <c r="H38">
        <v>3.4</v>
      </c>
      <c r="I38">
        <v>0.5</v>
      </c>
      <c r="J38">
        <v>4.4000000000000004</v>
      </c>
      <c r="K38" s="15">
        <v>6.4557924532425606</v>
      </c>
      <c r="L38" s="15">
        <v>51.910015892059064</v>
      </c>
      <c r="M38" s="15">
        <f t="shared" si="14"/>
        <v>62.855792453242557</v>
      </c>
      <c r="N38" s="15">
        <f t="shared" si="15"/>
        <v>114.76580834530162</v>
      </c>
      <c r="O38" s="2">
        <v>178680</v>
      </c>
      <c r="P38" s="8">
        <f t="shared" si="16"/>
        <v>8594508</v>
      </c>
      <c r="Q38" s="8">
        <f t="shared" si="17"/>
        <v>607512</v>
      </c>
      <c r="R38" s="8">
        <f t="shared" si="18"/>
        <v>89340</v>
      </c>
      <c r="S38" s="8">
        <f t="shared" si="19"/>
        <v>786192.00000000012</v>
      </c>
      <c r="T38" s="8">
        <f t="shared" si="20"/>
        <v>1153520.9955453807</v>
      </c>
      <c r="U38" s="8">
        <f t="shared" si="21"/>
        <v>9275281.6395931132</v>
      </c>
      <c r="V38" s="8">
        <f t="shared" si="22"/>
        <v>20506354.635138493</v>
      </c>
    </row>
    <row r="39" spans="1:23" ht="13.5" thickBot="1" x14ac:dyDescent="0.25">
      <c r="A39" t="s">
        <v>12</v>
      </c>
      <c r="B39" t="s">
        <v>4</v>
      </c>
      <c r="C39" t="s">
        <v>13</v>
      </c>
      <c r="D39">
        <v>125</v>
      </c>
      <c r="E39">
        <v>3532</v>
      </c>
      <c r="F39" s="15">
        <f t="shared" si="13"/>
        <v>41.55294117647059</v>
      </c>
      <c r="G39">
        <v>50.7</v>
      </c>
      <c r="H39">
        <v>3.4</v>
      </c>
      <c r="I39">
        <v>0.5</v>
      </c>
      <c r="J39">
        <v>4.7</v>
      </c>
      <c r="K39" s="15">
        <v>6.7778888633934118</v>
      </c>
      <c r="L39" s="15">
        <v>52.863987337650116</v>
      </c>
      <c r="M39" s="15">
        <f t="shared" si="14"/>
        <v>66.077888863393412</v>
      </c>
      <c r="N39" s="15">
        <f t="shared" si="15"/>
        <v>118.94187620104353</v>
      </c>
      <c r="O39" s="2">
        <v>312965</v>
      </c>
      <c r="P39" s="8">
        <f t="shared" si="16"/>
        <v>15867325.5</v>
      </c>
      <c r="Q39" s="8">
        <f t="shared" si="17"/>
        <v>1064081</v>
      </c>
      <c r="R39" s="8">
        <f t="shared" si="18"/>
        <v>156482.5</v>
      </c>
      <c r="S39" s="8">
        <f t="shared" si="19"/>
        <v>1470935.5</v>
      </c>
      <c r="T39" s="8">
        <f t="shared" si="20"/>
        <v>2121241.9881319189</v>
      </c>
      <c r="U39" s="8">
        <f t="shared" si="21"/>
        <v>16544577.797127668</v>
      </c>
      <c r="V39" s="8">
        <f t="shared" si="22"/>
        <v>37224644.28525959</v>
      </c>
    </row>
    <row r="40" spans="1:23" ht="13.5" thickBot="1" x14ac:dyDescent="0.25">
      <c r="A40" s="6"/>
      <c r="B40" s="6"/>
      <c r="C40" s="6" t="s">
        <v>19</v>
      </c>
      <c r="D40" s="7"/>
      <c r="E40" s="7"/>
      <c r="F40" s="7"/>
      <c r="O40" s="3">
        <f t="shared" ref="O40:U40" si="23">SUM(O26:O39)</f>
        <v>6022896</v>
      </c>
      <c r="P40" s="9">
        <f t="shared" si="23"/>
        <v>168602061.30000001</v>
      </c>
      <c r="Q40" s="9">
        <f t="shared" si="23"/>
        <v>14591734.799999997</v>
      </c>
      <c r="R40" s="9">
        <f t="shared" si="23"/>
        <v>3338591.7</v>
      </c>
      <c r="S40" s="9">
        <f t="shared" si="23"/>
        <v>20821695.5</v>
      </c>
      <c r="T40" s="9">
        <f t="shared" si="23"/>
        <v>39427726.937597498</v>
      </c>
      <c r="U40" s="9">
        <f t="shared" si="23"/>
        <v>311379668.80648553</v>
      </c>
      <c r="V40" s="10">
        <f t="shared" si="22"/>
        <v>558161479.04408312</v>
      </c>
      <c r="W40" s="20">
        <f>V40/O40</f>
        <v>92.673271968183272</v>
      </c>
    </row>
    <row r="41" spans="1:23" ht="16.5" thickTop="1" thickBot="1" x14ac:dyDescent="0.25">
      <c r="C41" s="73" t="s">
        <v>40</v>
      </c>
      <c r="D41" s="74"/>
      <c r="E41" s="74"/>
      <c r="F41" s="75"/>
      <c r="O41" s="2"/>
      <c r="P41" s="28">
        <f>P40/O40</f>
        <v>27.993520276624402</v>
      </c>
      <c r="Q41" s="22">
        <f>Q40/O40</f>
        <v>2.4227107358320645</v>
      </c>
      <c r="R41" s="22">
        <f>R40/O40</f>
        <v>0.55431667755843705</v>
      </c>
      <c r="S41" s="22">
        <f>S40/O40</f>
        <v>3.4570903266468491</v>
      </c>
      <c r="T41" s="22">
        <f>T40/O40</f>
        <v>6.5463071149821443</v>
      </c>
      <c r="U41" s="29">
        <f>U40/O40</f>
        <v>51.699326836539356</v>
      </c>
      <c r="V41" s="23">
        <f>V40/O40</f>
        <v>92.673271968183272</v>
      </c>
    </row>
    <row r="42" spans="1:23" ht="15.75" thickBot="1" x14ac:dyDescent="0.25">
      <c r="C42" s="76" t="s">
        <v>41</v>
      </c>
      <c r="D42" s="77"/>
      <c r="E42" s="77"/>
      <c r="F42" s="78"/>
      <c r="O42" s="2"/>
      <c r="P42" s="30">
        <f>P40/V40</f>
        <v>0.3020668169160487</v>
      </c>
      <c r="Q42" s="24">
        <f>Q40/V40</f>
        <v>2.6142497015362025E-2</v>
      </c>
      <c r="R42" s="24">
        <f>R40/V40</f>
        <v>5.981408293739169E-3</v>
      </c>
      <c r="S42" s="24">
        <f>S40/V40</f>
        <v>3.73040711008212E-2</v>
      </c>
      <c r="T42" s="24">
        <f>T40/V40</f>
        <v>7.0638566826793744E-2</v>
      </c>
      <c r="U42" s="25">
        <f>U40/V40</f>
        <v>0.55786663984723506</v>
      </c>
      <c r="V42" s="26">
        <f>SUM(P42:U42)</f>
        <v>0.99999999999999989</v>
      </c>
    </row>
    <row r="43" spans="1:23" x14ac:dyDescent="0.2">
      <c r="O43" s="4"/>
    </row>
    <row r="44" spans="1:23" x14ac:dyDescent="0.2">
      <c r="A44" t="s">
        <v>10</v>
      </c>
      <c r="B44" t="s">
        <v>4</v>
      </c>
      <c r="C44" t="s">
        <v>11</v>
      </c>
      <c r="D44">
        <v>0</v>
      </c>
      <c r="E44">
        <v>0</v>
      </c>
      <c r="F44" s="15">
        <f>E44/85</f>
        <v>0</v>
      </c>
      <c r="G44">
        <v>0</v>
      </c>
      <c r="H44">
        <v>0</v>
      </c>
      <c r="I44">
        <v>1.7</v>
      </c>
      <c r="J44">
        <v>12.1</v>
      </c>
      <c r="K44" s="15">
        <v>4.7967501293477568</v>
      </c>
      <c r="L44" s="15">
        <v>53.074227861957652</v>
      </c>
      <c r="M44" s="15">
        <f>SUM(G44:K44)</f>
        <v>18.596750129347754</v>
      </c>
      <c r="N44" s="15">
        <f>L44+M44</f>
        <v>71.670977991305406</v>
      </c>
      <c r="O44" s="2"/>
      <c r="P44" s="8">
        <f t="shared" ref="P44:U44" si="24">($O44*G44)</f>
        <v>0</v>
      </c>
      <c r="Q44" s="8">
        <f t="shared" si="24"/>
        <v>0</v>
      </c>
      <c r="R44" s="8">
        <f t="shared" si="24"/>
        <v>0</v>
      </c>
      <c r="S44" s="8">
        <f t="shared" si="24"/>
        <v>0</v>
      </c>
      <c r="T44" s="8">
        <f t="shared" si="24"/>
        <v>0</v>
      </c>
      <c r="U44" s="8">
        <f t="shared" si="24"/>
        <v>0</v>
      </c>
      <c r="V44" s="8">
        <f>SUM(P44:U44)</f>
        <v>0</v>
      </c>
    </row>
    <row r="45" spans="1:23" x14ac:dyDescent="0.2">
      <c r="A45" t="s">
        <v>10</v>
      </c>
      <c r="B45" t="s">
        <v>4</v>
      </c>
      <c r="C45" t="s">
        <v>11</v>
      </c>
      <c r="D45">
        <v>5</v>
      </c>
      <c r="E45">
        <v>0</v>
      </c>
      <c r="F45" s="15">
        <f t="shared" ref="F45:F57" si="25">E45/85</f>
        <v>0</v>
      </c>
      <c r="G45">
        <v>2.5</v>
      </c>
      <c r="H45">
        <v>0.3</v>
      </c>
      <c r="I45">
        <v>1.7</v>
      </c>
      <c r="J45">
        <v>9.3000000000000007</v>
      </c>
      <c r="K45" s="15">
        <v>4.7967501293477568</v>
      </c>
      <c r="L45" s="15">
        <v>53.074227861957652</v>
      </c>
      <c r="M45" s="15">
        <f t="shared" ref="M45:M57" si="26">SUM(G45:K45)</f>
        <v>18.596750129347758</v>
      </c>
      <c r="N45" s="15">
        <f t="shared" ref="N45:N57" si="27">L45+M45</f>
        <v>71.670977991305406</v>
      </c>
      <c r="O45" s="2">
        <v>0</v>
      </c>
      <c r="P45" s="8">
        <f t="shared" ref="P45:P57" si="28">($O45*G45)</f>
        <v>0</v>
      </c>
      <c r="Q45" s="8">
        <f t="shared" ref="Q45:Q57" si="29">($O45*H45)</f>
        <v>0</v>
      </c>
      <c r="R45" s="8">
        <f t="shared" ref="R45:R57" si="30">($O45*I45)</f>
        <v>0</v>
      </c>
      <c r="S45" s="8">
        <f t="shared" ref="S45:S57" si="31">($O45*J45)</f>
        <v>0</v>
      </c>
      <c r="T45" s="8">
        <f t="shared" ref="T45:T57" si="32">($O45*K45)</f>
        <v>0</v>
      </c>
      <c r="U45" s="8">
        <f t="shared" ref="U45:U57" si="33">($O45*L45)</f>
        <v>0</v>
      </c>
      <c r="V45" s="8">
        <f t="shared" ref="V45:V58" si="34">SUM(P45:U45)</f>
        <v>0</v>
      </c>
    </row>
    <row r="46" spans="1:23" x14ac:dyDescent="0.2">
      <c r="A46" t="s">
        <v>10</v>
      </c>
      <c r="B46" t="s">
        <v>4</v>
      </c>
      <c r="C46" t="s">
        <v>11</v>
      </c>
      <c r="D46">
        <v>15</v>
      </c>
      <c r="E46">
        <v>522</v>
      </c>
      <c r="F46" s="15">
        <f t="shared" si="25"/>
        <v>6.1411764705882357</v>
      </c>
      <c r="G46">
        <v>10.9</v>
      </c>
      <c r="H46">
        <v>1.1000000000000001</v>
      </c>
      <c r="I46">
        <v>1.3</v>
      </c>
      <c r="J46">
        <v>5.9</v>
      </c>
      <c r="K46" s="15">
        <v>4.7967501293477568</v>
      </c>
      <c r="L46" s="15">
        <v>53.074227861957652</v>
      </c>
      <c r="M46" s="15">
        <f t="shared" si="26"/>
        <v>23.99675012934776</v>
      </c>
      <c r="N46" s="15">
        <f t="shared" si="27"/>
        <v>77.070977991305412</v>
      </c>
      <c r="O46" s="2">
        <v>5182</v>
      </c>
      <c r="P46" s="8">
        <f t="shared" si="28"/>
        <v>56483.8</v>
      </c>
      <c r="Q46" s="8">
        <f t="shared" si="29"/>
        <v>5700.2000000000007</v>
      </c>
      <c r="R46" s="8">
        <f t="shared" si="30"/>
        <v>6736.6</v>
      </c>
      <c r="S46" s="8">
        <f t="shared" si="31"/>
        <v>30573.800000000003</v>
      </c>
      <c r="T46" s="8">
        <f t="shared" si="32"/>
        <v>24856.759170280075</v>
      </c>
      <c r="U46" s="8">
        <f t="shared" si="33"/>
        <v>275030.64878066455</v>
      </c>
      <c r="V46" s="8">
        <f t="shared" si="34"/>
        <v>399381.80795094464</v>
      </c>
    </row>
    <row r="47" spans="1:23" x14ac:dyDescent="0.2">
      <c r="A47" t="s">
        <v>10</v>
      </c>
      <c r="B47" t="s">
        <v>4</v>
      </c>
      <c r="C47" t="s">
        <v>11</v>
      </c>
      <c r="D47">
        <v>25</v>
      </c>
      <c r="E47">
        <v>1013</v>
      </c>
      <c r="F47" s="15">
        <f t="shared" si="25"/>
        <v>11.91764705882353</v>
      </c>
      <c r="G47">
        <v>19.7</v>
      </c>
      <c r="H47">
        <v>1.3</v>
      </c>
      <c r="I47">
        <v>1.2</v>
      </c>
      <c r="J47">
        <v>4.2</v>
      </c>
      <c r="K47" s="15">
        <v>5.08655047672673</v>
      </c>
      <c r="L47" s="15">
        <v>51.996540462613105</v>
      </c>
      <c r="M47" s="15">
        <f t="shared" si="26"/>
        <v>31.486550476726727</v>
      </c>
      <c r="N47" s="15">
        <f t="shared" si="27"/>
        <v>83.483090939339831</v>
      </c>
      <c r="O47" s="2">
        <v>4385</v>
      </c>
      <c r="P47" s="8">
        <f t="shared" si="28"/>
        <v>86384.5</v>
      </c>
      <c r="Q47" s="8">
        <f t="shared" si="29"/>
        <v>5700.5</v>
      </c>
      <c r="R47" s="8">
        <f t="shared" si="30"/>
        <v>5262</v>
      </c>
      <c r="S47" s="8">
        <f t="shared" si="31"/>
        <v>18417</v>
      </c>
      <c r="T47" s="8">
        <f t="shared" si="32"/>
        <v>22304.523840446713</v>
      </c>
      <c r="U47" s="8">
        <f t="shared" si="33"/>
        <v>228004.82992855847</v>
      </c>
      <c r="V47" s="8">
        <f t="shared" si="34"/>
        <v>366073.35376900516</v>
      </c>
    </row>
    <row r="48" spans="1:23" x14ac:dyDescent="0.2">
      <c r="A48" t="s">
        <v>10</v>
      </c>
      <c r="B48" t="s">
        <v>4</v>
      </c>
      <c r="C48" t="s">
        <v>11</v>
      </c>
      <c r="D48">
        <v>35</v>
      </c>
      <c r="E48">
        <v>1473</v>
      </c>
      <c r="F48" s="15">
        <f t="shared" si="25"/>
        <v>17.329411764705881</v>
      </c>
      <c r="G48">
        <v>27.5</v>
      </c>
      <c r="H48">
        <v>1.5</v>
      </c>
      <c r="I48">
        <v>1.1000000000000001</v>
      </c>
      <c r="J48">
        <v>3.4</v>
      </c>
      <c r="K48" s="15">
        <v>5.0739019353252539</v>
      </c>
      <c r="L48" s="15">
        <v>52.764912339791174</v>
      </c>
      <c r="M48" s="15">
        <f t="shared" si="26"/>
        <v>38.573901935325253</v>
      </c>
      <c r="N48" s="15">
        <f t="shared" si="27"/>
        <v>91.33881427511642</v>
      </c>
      <c r="O48" s="2">
        <v>21989</v>
      </c>
      <c r="P48" s="8">
        <f t="shared" si="28"/>
        <v>604697.5</v>
      </c>
      <c r="Q48" s="8">
        <f t="shared" si="29"/>
        <v>32983.5</v>
      </c>
      <c r="R48" s="8">
        <f t="shared" si="30"/>
        <v>24187.9</v>
      </c>
      <c r="S48" s="8">
        <f t="shared" si="31"/>
        <v>74762.599999999991</v>
      </c>
      <c r="T48" s="8">
        <f t="shared" si="32"/>
        <v>111570.02965586701</v>
      </c>
      <c r="U48" s="8">
        <f t="shared" si="33"/>
        <v>1160247.6574396682</v>
      </c>
      <c r="V48" s="8">
        <f t="shared" si="34"/>
        <v>2008449.1870955352</v>
      </c>
    </row>
    <row r="49" spans="1:23" x14ac:dyDescent="0.2">
      <c r="A49" t="s">
        <v>10</v>
      </c>
      <c r="B49" t="s">
        <v>4</v>
      </c>
      <c r="C49" t="s">
        <v>11</v>
      </c>
      <c r="D49">
        <v>45</v>
      </c>
      <c r="E49">
        <v>1902</v>
      </c>
      <c r="F49" s="15">
        <f t="shared" si="25"/>
        <v>22.376470588235293</v>
      </c>
      <c r="G49">
        <v>34.299999999999997</v>
      </c>
      <c r="H49">
        <v>1.6</v>
      </c>
      <c r="I49">
        <v>1</v>
      </c>
      <c r="J49">
        <v>3.1</v>
      </c>
      <c r="K49" s="15">
        <v>4.8268613037106025</v>
      </c>
      <c r="L49" s="15">
        <v>54.140756485980575</v>
      </c>
      <c r="M49" s="15">
        <f t="shared" si="26"/>
        <v>44.826861303710601</v>
      </c>
      <c r="N49" s="15">
        <f t="shared" si="27"/>
        <v>98.967617789691175</v>
      </c>
      <c r="O49" s="2">
        <v>25907</v>
      </c>
      <c r="P49" s="8">
        <f t="shared" si="28"/>
        <v>888610.1</v>
      </c>
      <c r="Q49" s="8">
        <f t="shared" si="29"/>
        <v>41451.200000000004</v>
      </c>
      <c r="R49" s="8">
        <f t="shared" si="30"/>
        <v>25907</v>
      </c>
      <c r="S49" s="8">
        <f t="shared" si="31"/>
        <v>80311.7</v>
      </c>
      <c r="T49" s="8">
        <f t="shared" si="32"/>
        <v>125049.49579523058</v>
      </c>
      <c r="U49" s="8">
        <f t="shared" si="33"/>
        <v>1402624.5782822988</v>
      </c>
      <c r="V49" s="8">
        <f t="shared" si="34"/>
        <v>2563954.0740775289</v>
      </c>
    </row>
    <row r="50" spans="1:23" x14ac:dyDescent="0.2">
      <c r="A50" t="s">
        <v>10</v>
      </c>
      <c r="B50" t="s">
        <v>4</v>
      </c>
      <c r="C50" t="s">
        <v>11</v>
      </c>
      <c r="D50">
        <v>55</v>
      </c>
      <c r="E50">
        <v>2300</v>
      </c>
      <c r="F50" s="15">
        <f t="shared" si="25"/>
        <v>27.058823529411764</v>
      </c>
      <c r="G50">
        <v>40.1</v>
      </c>
      <c r="H50">
        <v>1.7</v>
      </c>
      <c r="I50">
        <v>1</v>
      </c>
      <c r="J50">
        <v>3</v>
      </c>
      <c r="K50" s="15">
        <v>4.8036087485437839</v>
      </c>
      <c r="L50" s="15">
        <v>52.679016377696655</v>
      </c>
      <c r="M50" s="15">
        <f t="shared" si="26"/>
        <v>50.603608748543792</v>
      </c>
      <c r="N50" s="15">
        <f t="shared" si="27"/>
        <v>103.28262512624045</v>
      </c>
      <c r="O50" s="2">
        <v>71186</v>
      </c>
      <c r="P50" s="8">
        <f t="shared" si="28"/>
        <v>2854558.6</v>
      </c>
      <c r="Q50" s="8">
        <f t="shared" si="29"/>
        <v>121016.2</v>
      </c>
      <c r="R50" s="8">
        <f t="shared" si="30"/>
        <v>71186</v>
      </c>
      <c r="S50" s="8">
        <f t="shared" si="31"/>
        <v>213558</v>
      </c>
      <c r="T50" s="8">
        <f t="shared" si="32"/>
        <v>341949.69237383781</v>
      </c>
      <c r="U50" s="8">
        <f t="shared" si="33"/>
        <v>3750008.4598627142</v>
      </c>
      <c r="V50" s="8">
        <f t="shared" si="34"/>
        <v>7352276.9522365518</v>
      </c>
    </row>
    <row r="51" spans="1:23" x14ac:dyDescent="0.2">
      <c r="A51" t="s">
        <v>10</v>
      </c>
      <c r="B51" t="s">
        <v>4</v>
      </c>
      <c r="C51" t="s">
        <v>11</v>
      </c>
      <c r="D51">
        <v>65</v>
      </c>
      <c r="E51">
        <v>2668</v>
      </c>
      <c r="F51" s="15">
        <f t="shared" si="25"/>
        <v>31.388235294117646</v>
      </c>
      <c r="G51">
        <v>45.7</v>
      </c>
      <c r="H51">
        <v>1.8</v>
      </c>
      <c r="I51">
        <v>0.9</v>
      </c>
      <c r="J51">
        <v>3.1</v>
      </c>
      <c r="K51" s="15">
        <v>4.7193059533080524</v>
      </c>
      <c r="L51" s="15">
        <v>52.330990490819424</v>
      </c>
      <c r="M51" s="15">
        <f t="shared" si="26"/>
        <v>56.219305953308051</v>
      </c>
      <c r="N51" s="15">
        <f t="shared" si="27"/>
        <v>108.55029644412747</v>
      </c>
      <c r="O51" s="2">
        <v>81021</v>
      </c>
      <c r="P51" s="8">
        <f t="shared" si="28"/>
        <v>3702659.7</v>
      </c>
      <c r="Q51" s="8">
        <f t="shared" si="29"/>
        <v>145837.80000000002</v>
      </c>
      <c r="R51" s="8">
        <f t="shared" si="30"/>
        <v>72918.900000000009</v>
      </c>
      <c r="S51" s="8">
        <f t="shared" si="31"/>
        <v>251165.1</v>
      </c>
      <c r="T51" s="8">
        <f t="shared" si="32"/>
        <v>382362.88764297171</v>
      </c>
      <c r="U51" s="8">
        <f t="shared" si="33"/>
        <v>4239909.180556681</v>
      </c>
      <c r="V51" s="8">
        <f t="shared" si="34"/>
        <v>8794853.5681996532</v>
      </c>
    </row>
    <row r="52" spans="1:23" x14ac:dyDescent="0.2">
      <c r="A52" t="s">
        <v>10</v>
      </c>
      <c r="B52" t="s">
        <v>4</v>
      </c>
      <c r="C52" t="s">
        <v>11</v>
      </c>
      <c r="D52">
        <v>75</v>
      </c>
      <c r="E52">
        <v>3004</v>
      </c>
      <c r="F52" s="15">
        <f t="shared" si="25"/>
        <v>35.341176470588238</v>
      </c>
      <c r="G52">
        <v>50</v>
      </c>
      <c r="H52">
        <v>1.8</v>
      </c>
      <c r="I52">
        <v>0.9</v>
      </c>
      <c r="J52">
        <v>3.2</v>
      </c>
      <c r="K52" s="15">
        <v>4.9017179542598024</v>
      </c>
      <c r="L52" s="15">
        <v>53.844184616252164</v>
      </c>
      <c r="M52" s="15">
        <f t="shared" si="26"/>
        <v>60.8017179542598</v>
      </c>
      <c r="N52" s="15">
        <f t="shared" si="27"/>
        <v>114.64590257051196</v>
      </c>
      <c r="O52" s="2">
        <v>111504</v>
      </c>
      <c r="P52" s="8">
        <f t="shared" si="28"/>
        <v>5575200</v>
      </c>
      <c r="Q52" s="8">
        <f t="shared" si="29"/>
        <v>200707.20000000001</v>
      </c>
      <c r="R52" s="8">
        <f t="shared" si="30"/>
        <v>100353.60000000001</v>
      </c>
      <c r="S52" s="8">
        <f t="shared" si="31"/>
        <v>356812.80000000005</v>
      </c>
      <c r="T52" s="8">
        <f t="shared" si="32"/>
        <v>546561.15877178498</v>
      </c>
      <c r="U52" s="8">
        <f t="shared" si="33"/>
        <v>6003841.9614505814</v>
      </c>
      <c r="V52" s="8">
        <f t="shared" si="34"/>
        <v>12783476.720222365</v>
      </c>
    </row>
    <row r="53" spans="1:23" x14ac:dyDescent="0.2">
      <c r="A53" t="s">
        <v>10</v>
      </c>
      <c r="B53" t="s">
        <v>4</v>
      </c>
      <c r="C53" t="s">
        <v>11</v>
      </c>
      <c r="D53">
        <v>85</v>
      </c>
      <c r="E53">
        <v>3309</v>
      </c>
      <c r="F53" s="15">
        <f t="shared" si="25"/>
        <v>38.929411764705883</v>
      </c>
      <c r="G53">
        <v>53.9</v>
      </c>
      <c r="H53">
        <v>1.9</v>
      </c>
      <c r="I53">
        <v>0.9</v>
      </c>
      <c r="J53">
        <v>3.4</v>
      </c>
      <c r="K53" s="15">
        <v>4.5591047393521178</v>
      </c>
      <c r="L53" s="15">
        <v>53.391768547366041</v>
      </c>
      <c r="M53" s="15">
        <f t="shared" si="26"/>
        <v>64.659104739352117</v>
      </c>
      <c r="N53" s="15">
        <f t="shared" si="27"/>
        <v>118.05087328671816</v>
      </c>
      <c r="O53" s="2">
        <v>20529</v>
      </c>
      <c r="P53" s="8">
        <f t="shared" si="28"/>
        <v>1106513.0999999999</v>
      </c>
      <c r="Q53" s="8">
        <f t="shared" si="29"/>
        <v>39005.1</v>
      </c>
      <c r="R53" s="8">
        <f t="shared" si="30"/>
        <v>18476.100000000002</v>
      </c>
      <c r="S53" s="8">
        <f t="shared" si="31"/>
        <v>69798.599999999991</v>
      </c>
      <c r="T53" s="8">
        <f t="shared" si="32"/>
        <v>93593.861194159632</v>
      </c>
      <c r="U53" s="8">
        <f t="shared" si="33"/>
        <v>1096079.6165088774</v>
      </c>
      <c r="V53" s="8">
        <f t="shared" si="34"/>
        <v>2423466.3777030371</v>
      </c>
    </row>
    <row r="54" spans="1:23" x14ac:dyDescent="0.2">
      <c r="A54" t="s">
        <v>10</v>
      </c>
      <c r="B54" t="s">
        <v>4</v>
      </c>
      <c r="C54" t="s">
        <v>11</v>
      </c>
      <c r="D54">
        <v>95</v>
      </c>
      <c r="E54">
        <v>3584</v>
      </c>
      <c r="F54" s="15">
        <f t="shared" si="25"/>
        <v>42.164705882352941</v>
      </c>
      <c r="G54">
        <v>57.3</v>
      </c>
      <c r="H54">
        <v>1.9</v>
      </c>
      <c r="I54">
        <v>0.9</v>
      </c>
      <c r="J54">
        <v>3.6</v>
      </c>
      <c r="K54" s="15">
        <v>4.9460887829110609</v>
      </c>
      <c r="L54" s="15">
        <v>54.095522991753811</v>
      </c>
      <c r="M54" s="15">
        <f t="shared" si="26"/>
        <v>68.64608878291105</v>
      </c>
      <c r="N54" s="15">
        <f t="shared" si="27"/>
        <v>122.74161177466486</v>
      </c>
      <c r="O54" s="2">
        <v>13546</v>
      </c>
      <c r="P54" s="8">
        <f t="shared" si="28"/>
        <v>776185.79999999993</v>
      </c>
      <c r="Q54" s="8">
        <f t="shared" si="29"/>
        <v>25737.399999999998</v>
      </c>
      <c r="R54" s="8">
        <f t="shared" si="30"/>
        <v>12191.4</v>
      </c>
      <c r="S54" s="8">
        <f t="shared" si="31"/>
        <v>48765.599999999999</v>
      </c>
      <c r="T54" s="8">
        <f t="shared" si="32"/>
        <v>66999.718653313234</v>
      </c>
      <c r="U54" s="8">
        <f t="shared" si="33"/>
        <v>732777.95444629714</v>
      </c>
      <c r="V54" s="8">
        <f t="shared" si="34"/>
        <v>1662657.8730996102</v>
      </c>
    </row>
    <row r="55" spans="1:23" x14ac:dyDescent="0.2">
      <c r="A55" t="s">
        <v>10</v>
      </c>
      <c r="B55" t="s">
        <v>4</v>
      </c>
      <c r="C55" t="s">
        <v>11</v>
      </c>
      <c r="D55">
        <v>105</v>
      </c>
      <c r="E55">
        <v>3828</v>
      </c>
      <c r="F55" s="15">
        <f t="shared" si="25"/>
        <v>45.035294117647062</v>
      </c>
      <c r="G55">
        <v>60.4</v>
      </c>
      <c r="H55">
        <v>2</v>
      </c>
      <c r="I55">
        <v>0.9</v>
      </c>
      <c r="J55">
        <v>3.7</v>
      </c>
      <c r="K55" s="15">
        <v>4.7967501293477568</v>
      </c>
      <c r="L55" s="15">
        <v>53.074227861957652</v>
      </c>
      <c r="M55" s="15">
        <f t="shared" si="26"/>
        <v>71.796750129347757</v>
      </c>
      <c r="N55" s="15">
        <f t="shared" si="27"/>
        <v>124.87097799130541</v>
      </c>
      <c r="O55" s="2">
        <v>0</v>
      </c>
      <c r="P55" s="8">
        <f t="shared" si="28"/>
        <v>0</v>
      </c>
      <c r="Q55" s="8">
        <f t="shared" si="29"/>
        <v>0</v>
      </c>
      <c r="R55" s="8">
        <f t="shared" si="30"/>
        <v>0</v>
      </c>
      <c r="S55" s="8">
        <f t="shared" si="31"/>
        <v>0</v>
      </c>
      <c r="T55" s="8">
        <f t="shared" si="32"/>
        <v>0</v>
      </c>
      <c r="U55" s="8">
        <f t="shared" si="33"/>
        <v>0</v>
      </c>
      <c r="V55" s="8">
        <f t="shared" si="34"/>
        <v>0</v>
      </c>
    </row>
    <row r="56" spans="1:23" x14ac:dyDescent="0.2">
      <c r="A56" t="s">
        <v>10</v>
      </c>
      <c r="B56" t="s">
        <v>4</v>
      </c>
      <c r="C56" t="s">
        <v>11</v>
      </c>
      <c r="D56">
        <v>115</v>
      </c>
      <c r="E56">
        <v>4040</v>
      </c>
      <c r="F56" s="15">
        <f t="shared" si="25"/>
        <v>47.529411764705884</v>
      </c>
      <c r="G56">
        <v>63</v>
      </c>
      <c r="H56">
        <v>2</v>
      </c>
      <c r="I56">
        <v>0.9</v>
      </c>
      <c r="J56">
        <v>3.9</v>
      </c>
      <c r="K56" s="15">
        <v>4.7967501293477568</v>
      </c>
      <c r="L56" s="15">
        <v>53.074227861957652</v>
      </c>
      <c r="M56" s="15">
        <f t="shared" si="26"/>
        <v>74.596750129347768</v>
      </c>
      <c r="N56" s="15">
        <f t="shared" si="27"/>
        <v>127.67097799130542</v>
      </c>
      <c r="O56" s="2">
        <v>1613</v>
      </c>
      <c r="P56" s="8">
        <f t="shared" si="28"/>
        <v>101619</v>
      </c>
      <c r="Q56" s="8">
        <f t="shared" si="29"/>
        <v>3226</v>
      </c>
      <c r="R56" s="8">
        <f t="shared" si="30"/>
        <v>1451.7</v>
      </c>
      <c r="S56" s="8">
        <f t="shared" si="31"/>
        <v>6290.7</v>
      </c>
      <c r="T56" s="8">
        <f t="shared" si="32"/>
        <v>7737.1579586379321</v>
      </c>
      <c r="U56" s="8">
        <f t="shared" si="33"/>
        <v>85608.7295413377</v>
      </c>
      <c r="V56" s="8">
        <f t="shared" si="34"/>
        <v>205933.28749997565</v>
      </c>
    </row>
    <row r="57" spans="1:23" ht="13.5" thickBot="1" x14ac:dyDescent="0.25">
      <c r="A57" t="s">
        <v>10</v>
      </c>
      <c r="B57" t="s">
        <v>4</v>
      </c>
      <c r="C57" t="s">
        <v>11</v>
      </c>
      <c r="D57">
        <v>125</v>
      </c>
      <c r="E57">
        <v>4222</v>
      </c>
      <c r="F57" s="15">
        <f t="shared" si="25"/>
        <v>49.670588235294119</v>
      </c>
      <c r="G57">
        <v>65.3</v>
      </c>
      <c r="H57">
        <v>2.1</v>
      </c>
      <c r="I57">
        <v>0.9</v>
      </c>
      <c r="J57">
        <v>4</v>
      </c>
      <c r="K57" s="15">
        <v>4.5072232189487655</v>
      </c>
      <c r="L57" s="15">
        <v>53.843068760991095</v>
      </c>
      <c r="M57" s="15">
        <f t="shared" si="26"/>
        <v>76.807223218948764</v>
      </c>
      <c r="N57" s="15">
        <f t="shared" si="27"/>
        <v>130.65029197993985</v>
      </c>
      <c r="O57" s="2">
        <v>0</v>
      </c>
      <c r="P57" s="8">
        <f t="shared" si="28"/>
        <v>0</v>
      </c>
      <c r="Q57" s="8">
        <f t="shared" si="29"/>
        <v>0</v>
      </c>
      <c r="R57" s="8">
        <f t="shared" si="30"/>
        <v>0</v>
      </c>
      <c r="S57" s="8">
        <f t="shared" si="31"/>
        <v>0</v>
      </c>
      <c r="T57" s="8">
        <f t="shared" si="32"/>
        <v>0</v>
      </c>
      <c r="U57" s="8">
        <f t="shared" si="33"/>
        <v>0</v>
      </c>
      <c r="V57" s="8">
        <f t="shared" si="34"/>
        <v>0</v>
      </c>
    </row>
    <row r="58" spans="1:23" ht="13.5" thickBot="1" x14ac:dyDescent="0.25">
      <c r="A58" s="6"/>
      <c r="B58" s="6"/>
      <c r="C58" s="6" t="s">
        <v>19</v>
      </c>
      <c r="D58" s="7"/>
      <c r="E58" s="7"/>
      <c r="F58" s="7"/>
      <c r="O58" s="3">
        <f t="shared" ref="O58:U58" si="35">SUM(O44:O57)</f>
        <v>356862</v>
      </c>
      <c r="P58" s="9">
        <f t="shared" si="35"/>
        <v>15752912.1</v>
      </c>
      <c r="Q58" s="9">
        <f t="shared" si="35"/>
        <v>621365.10000000009</v>
      </c>
      <c r="R58" s="9">
        <f t="shared" si="35"/>
        <v>338671.2</v>
      </c>
      <c r="S58" s="9">
        <f t="shared" si="35"/>
        <v>1150455.9000000001</v>
      </c>
      <c r="T58" s="9">
        <f t="shared" si="35"/>
        <v>1722985.2850565296</v>
      </c>
      <c r="U58" s="9">
        <f t="shared" si="35"/>
        <v>18974133.616797682</v>
      </c>
      <c r="V58" s="10">
        <f t="shared" si="34"/>
        <v>38560523.201854214</v>
      </c>
      <c r="W58" s="20">
        <f>V58/O58</f>
        <v>108.05443897600253</v>
      </c>
    </row>
    <row r="59" spans="1:23" ht="16.5" thickTop="1" thickBot="1" x14ac:dyDescent="0.25">
      <c r="C59" s="73" t="s">
        <v>40</v>
      </c>
      <c r="D59" s="74"/>
      <c r="E59" s="74"/>
      <c r="F59" s="75"/>
      <c r="O59" s="2"/>
      <c r="P59" s="28">
        <f>P58/O58</f>
        <v>44.142867831262507</v>
      </c>
      <c r="Q59" s="22">
        <f>Q58/O58</f>
        <v>1.7411915530373088</v>
      </c>
      <c r="R59" s="22">
        <f>R58/O58</f>
        <v>0.94902567378986835</v>
      </c>
      <c r="S59" s="22">
        <f>S58/O58</f>
        <v>3.223811725540966</v>
      </c>
      <c r="T59" s="22">
        <f>T58/O58</f>
        <v>4.8281556597691253</v>
      </c>
      <c r="U59" s="29">
        <f>U58/O58</f>
        <v>53.169386532602751</v>
      </c>
      <c r="V59" s="23">
        <f>V58/O58</f>
        <v>108.05443897600253</v>
      </c>
    </row>
    <row r="60" spans="1:23" ht="15.75" thickBot="1" x14ac:dyDescent="0.25">
      <c r="C60" s="76" t="s">
        <v>41</v>
      </c>
      <c r="D60" s="77"/>
      <c r="E60" s="77"/>
      <c r="F60" s="78"/>
      <c r="O60" s="2"/>
      <c r="P60" s="30">
        <f>P58/V58</f>
        <v>0.4085243350443572</v>
      </c>
      <c r="Q60" s="24">
        <f>Q58/V58</f>
        <v>1.6114021501920942E-2</v>
      </c>
      <c r="R60" s="24">
        <f>R58/V58</f>
        <v>8.7828476347985539E-3</v>
      </c>
      <c r="S60" s="24">
        <f>S58/V58</f>
        <v>2.9835069767535714E-2</v>
      </c>
      <c r="T60" s="24">
        <f>T58/V58</f>
        <v>4.4682622070171457E-2</v>
      </c>
      <c r="U60" s="25">
        <f>U58/V58</f>
        <v>0.49206110398121611</v>
      </c>
      <c r="V60" s="26">
        <f>SUM(P60:U60)</f>
        <v>1</v>
      </c>
    </row>
    <row r="61" spans="1:23" x14ac:dyDescent="0.2">
      <c r="O61" s="2"/>
    </row>
    <row r="62" spans="1:23" x14ac:dyDescent="0.2">
      <c r="A62" t="s">
        <v>8</v>
      </c>
      <c r="B62" t="s">
        <v>4</v>
      </c>
      <c r="C62" t="s">
        <v>9</v>
      </c>
      <c r="D62">
        <v>0</v>
      </c>
      <c r="E62">
        <v>0</v>
      </c>
      <c r="F62" s="15">
        <f>E62/85</f>
        <v>0</v>
      </c>
      <c r="G62">
        <v>0</v>
      </c>
      <c r="H62">
        <v>0</v>
      </c>
      <c r="I62">
        <v>0.8</v>
      </c>
      <c r="J62">
        <v>18.899999999999999</v>
      </c>
      <c r="K62" s="16">
        <v>4.436298542380352</v>
      </c>
      <c r="L62" s="16">
        <v>53.025598835691312</v>
      </c>
      <c r="M62" s="16">
        <f>SUM(G62:K62)</f>
        <v>24.136298542380352</v>
      </c>
      <c r="N62" s="16">
        <f>L62+M62</f>
        <v>77.161897378071671</v>
      </c>
      <c r="O62" s="2"/>
      <c r="P62" s="8">
        <f t="shared" ref="P62:U62" si="36">($O62*G62)</f>
        <v>0</v>
      </c>
      <c r="Q62" s="8">
        <f t="shared" si="36"/>
        <v>0</v>
      </c>
      <c r="R62" s="8">
        <f t="shared" si="36"/>
        <v>0</v>
      </c>
      <c r="S62" s="8">
        <f t="shared" si="36"/>
        <v>0</v>
      </c>
      <c r="T62" s="8">
        <f t="shared" si="36"/>
        <v>0</v>
      </c>
      <c r="U62" s="8">
        <f t="shared" si="36"/>
        <v>0</v>
      </c>
      <c r="V62" s="8">
        <f>SUM(P62:U62)</f>
        <v>0</v>
      </c>
    </row>
    <row r="63" spans="1:23" x14ac:dyDescent="0.2">
      <c r="A63" t="s">
        <v>8</v>
      </c>
      <c r="B63" t="s">
        <v>4</v>
      </c>
      <c r="C63" t="s">
        <v>9</v>
      </c>
      <c r="D63">
        <v>5</v>
      </c>
      <c r="E63">
        <v>0</v>
      </c>
      <c r="F63" s="15">
        <f t="shared" ref="F63:F75" si="37">E63/85</f>
        <v>0</v>
      </c>
      <c r="G63">
        <v>2.8</v>
      </c>
      <c r="H63">
        <v>0.3</v>
      </c>
      <c r="I63">
        <v>0.8</v>
      </c>
      <c r="J63">
        <v>12.7</v>
      </c>
      <c r="K63" s="16">
        <v>4.436298542380352</v>
      </c>
      <c r="L63" s="16">
        <v>53.025598835691312</v>
      </c>
      <c r="M63" s="16">
        <f t="shared" ref="M63:M75" si="38">SUM(G63:K63)</f>
        <v>21.036298542380351</v>
      </c>
      <c r="N63" s="16">
        <f t="shared" ref="N63:N75" si="39">L63+M63</f>
        <v>74.061897378071663</v>
      </c>
      <c r="O63" s="2">
        <v>0</v>
      </c>
      <c r="P63" s="8">
        <f t="shared" ref="P63:P75" si="40">($O63*G63)</f>
        <v>0</v>
      </c>
      <c r="Q63" s="8">
        <f t="shared" ref="Q63:Q75" si="41">($O63*H63)</f>
        <v>0</v>
      </c>
      <c r="R63" s="8">
        <f t="shared" ref="R63:R75" si="42">($O63*I63)</f>
        <v>0</v>
      </c>
      <c r="S63" s="8">
        <f t="shared" ref="S63:S75" si="43">($O63*J63)</f>
        <v>0</v>
      </c>
      <c r="T63" s="8">
        <f t="shared" ref="T63:T75" si="44">($O63*K63)</f>
        <v>0</v>
      </c>
      <c r="U63" s="8">
        <f t="shared" ref="U63:U75" si="45">($O63*L63)</f>
        <v>0</v>
      </c>
      <c r="V63" s="8">
        <f t="shared" ref="V63:V76" si="46">SUM(P63:U63)</f>
        <v>0</v>
      </c>
    </row>
    <row r="64" spans="1:23" x14ac:dyDescent="0.2">
      <c r="A64" t="s">
        <v>8</v>
      </c>
      <c r="B64" t="s">
        <v>4</v>
      </c>
      <c r="C64" t="s">
        <v>9</v>
      </c>
      <c r="D64">
        <v>15</v>
      </c>
      <c r="E64">
        <v>779</v>
      </c>
      <c r="F64" s="15">
        <f t="shared" si="37"/>
        <v>9.1647058823529406</v>
      </c>
      <c r="G64">
        <v>17.399999999999999</v>
      </c>
      <c r="H64">
        <v>1.4</v>
      </c>
      <c r="I64">
        <v>0.8</v>
      </c>
      <c r="J64">
        <v>6.7</v>
      </c>
      <c r="K64" s="16">
        <v>4.5695968422539561</v>
      </c>
      <c r="L64" s="16">
        <v>52.048809560269923</v>
      </c>
      <c r="M64" s="16">
        <f t="shared" si="38"/>
        <v>30.869596842253955</v>
      </c>
      <c r="N64" s="16">
        <f t="shared" si="39"/>
        <v>82.918406402523885</v>
      </c>
      <c r="O64" s="2">
        <v>8543</v>
      </c>
      <c r="P64" s="8">
        <f t="shared" si="40"/>
        <v>148648.19999999998</v>
      </c>
      <c r="Q64" s="8">
        <f t="shared" si="41"/>
        <v>11960.199999999999</v>
      </c>
      <c r="R64" s="8">
        <f t="shared" si="42"/>
        <v>6834.4000000000005</v>
      </c>
      <c r="S64" s="8">
        <f t="shared" si="43"/>
        <v>57238.1</v>
      </c>
      <c r="T64" s="8">
        <f t="shared" si="44"/>
        <v>39038.065823375546</v>
      </c>
      <c r="U64" s="8">
        <f t="shared" si="45"/>
        <v>444652.98007338593</v>
      </c>
      <c r="V64" s="8">
        <f t="shared" si="46"/>
        <v>708371.94589676149</v>
      </c>
    </row>
    <row r="65" spans="1:23" x14ac:dyDescent="0.2">
      <c r="A65" t="s">
        <v>8</v>
      </c>
      <c r="B65" t="s">
        <v>4</v>
      </c>
      <c r="C65" t="s">
        <v>9</v>
      </c>
      <c r="D65">
        <v>25</v>
      </c>
      <c r="E65">
        <v>1368</v>
      </c>
      <c r="F65" s="15">
        <f t="shared" si="37"/>
        <v>16.094117647058823</v>
      </c>
      <c r="G65">
        <v>29.1</v>
      </c>
      <c r="H65">
        <v>1.6</v>
      </c>
      <c r="I65">
        <v>0.7</v>
      </c>
      <c r="J65">
        <v>4.4000000000000004</v>
      </c>
      <c r="K65" s="16">
        <v>5.1620361670665726</v>
      </c>
      <c r="L65" s="16">
        <v>48.843187967183326</v>
      </c>
      <c r="M65" s="16">
        <f t="shared" si="38"/>
        <v>40.962036167066579</v>
      </c>
      <c r="N65" s="16">
        <f t="shared" si="39"/>
        <v>89.805224134249897</v>
      </c>
      <c r="O65" s="2">
        <v>6969</v>
      </c>
      <c r="P65" s="8">
        <f t="shared" si="40"/>
        <v>202797.90000000002</v>
      </c>
      <c r="Q65" s="8">
        <f t="shared" si="41"/>
        <v>11150.400000000001</v>
      </c>
      <c r="R65" s="8">
        <f t="shared" si="42"/>
        <v>4878.2999999999993</v>
      </c>
      <c r="S65" s="8">
        <f t="shared" si="43"/>
        <v>30663.600000000002</v>
      </c>
      <c r="T65" s="8">
        <f t="shared" si="44"/>
        <v>35974.230048286947</v>
      </c>
      <c r="U65" s="8">
        <f t="shared" si="45"/>
        <v>340388.17694330058</v>
      </c>
      <c r="V65" s="8">
        <f t="shared" si="46"/>
        <v>625852.60699158756</v>
      </c>
    </row>
    <row r="66" spans="1:23" x14ac:dyDescent="0.2">
      <c r="A66" t="s">
        <v>8</v>
      </c>
      <c r="B66" t="s">
        <v>4</v>
      </c>
      <c r="C66" t="s">
        <v>9</v>
      </c>
      <c r="D66">
        <v>35</v>
      </c>
      <c r="E66">
        <v>1934</v>
      </c>
      <c r="F66" s="15">
        <f t="shared" si="37"/>
        <v>22.752941176470589</v>
      </c>
      <c r="G66">
        <v>38.9</v>
      </c>
      <c r="H66">
        <v>1.7</v>
      </c>
      <c r="I66">
        <v>0.7</v>
      </c>
      <c r="J66">
        <v>3.7</v>
      </c>
      <c r="K66" s="16">
        <v>4.436298542380352</v>
      </c>
      <c r="L66" s="16">
        <v>52.181584952278627</v>
      </c>
      <c r="M66" s="16">
        <f t="shared" si="38"/>
        <v>49.436298542380356</v>
      </c>
      <c r="N66" s="16">
        <f t="shared" si="39"/>
        <v>101.61788349465898</v>
      </c>
      <c r="O66" s="2">
        <v>11881</v>
      </c>
      <c r="P66" s="8">
        <f t="shared" si="40"/>
        <v>462170.89999999997</v>
      </c>
      <c r="Q66" s="8">
        <f t="shared" si="41"/>
        <v>20197.7</v>
      </c>
      <c r="R66" s="8">
        <f t="shared" si="42"/>
        <v>8316.6999999999989</v>
      </c>
      <c r="S66" s="8">
        <f t="shared" si="43"/>
        <v>43959.700000000004</v>
      </c>
      <c r="T66" s="8">
        <f t="shared" si="44"/>
        <v>52707.662982020964</v>
      </c>
      <c r="U66" s="8">
        <f t="shared" si="45"/>
        <v>619969.41081802233</v>
      </c>
      <c r="V66" s="8">
        <f t="shared" si="46"/>
        <v>1207322.0738000432</v>
      </c>
    </row>
    <row r="67" spans="1:23" x14ac:dyDescent="0.2">
      <c r="A67" t="s">
        <v>8</v>
      </c>
      <c r="B67" t="s">
        <v>4</v>
      </c>
      <c r="C67" t="s">
        <v>9</v>
      </c>
      <c r="D67">
        <v>45</v>
      </c>
      <c r="E67">
        <v>2477</v>
      </c>
      <c r="F67" s="15">
        <f t="shared" si="37"/>
        <v>29.141176470588235</v>
      </c>
      <c r="G67">
        <v>47.8</v>
      </c>
      <c r="H67">
        <v>1.8</v>
      </c>
      <c r="I67">
        <v>0.7</v>
      </c>
      <c r="J67">
        <v>3.7</v>
      </c>
      <c r="K67" s="16">
        <v>4.9168470657690815</v>
      </c>
      <c r="L67" s="16">
        <v>52.28194992581512</v>
      </c>
      <c r="M67" s="16">
        <f t="shared" si="38"/>
        <v>58.916847065769083</v>
      </c>
      <c r="N67" s="16">
        <f t="shared" si="39"/>
        <v>111.1987969915842</v>
      </c>
      <c r="O67" s="2">
        <v>36840</v>
      </c>
      <c r="P67" s="8">
        <f t="shared" si="40"/>
        <v>1760952</v>
      </c>
      <c r="Q67" s="8">
        <f t="shared" si="41"/>
        <v>66312</v>
      </c>
      <c r="R67" s="8">
        <f t="shared" si="42"/>
        <v>25788</v>
      </c>
      <c r="S67" s="8">
        <f t="shared" si="43"/>
        <v>136308</v>
      </c>
      <c r="T67" s="8">
        <f t="shared" si="44"/>
        <v>181136.64590293297</v>
      </c>
      <c r="U67" s="8">
        <f t="shared" si="45"/>
        <v>1926067.035267029</v>
      </c>
      <c r="V67" s="8">
        <f t="shared" si="46"/>
        <v>4096563.681169962</v>
      </c>
    </row>
    <row r="68" spans="1:23" x14ac:dyDescent="0.2">
      <c r="A68" t="s">
        <v>8</v>
      </c>
      <c r="B68" t="s">
        <v>4</v>
      </c>
      <c r="C68" t="s">
        <v>9</v>
      </c>
      <c r="D68">
        <v>55</v>
      </c>
      <c r="E68">
        <v>2996</v>
      </c>
      <c r="F68" s="15">
        <f t="shared" si="37"/>
        <v>35.247058823529414</v>
      </c>
      <c r="G68">
        <v>55.4</v>
      </c>
      <c r="H68">
        <v>1.9</v>
      </c>
      <c r="I68">
        <v>0.7</v>
      </c>
      <c r="J68">
        <v>4</v>
      </c>
      <c r="K68" s="16">
        <v>5.2819017944680242</v>
      </c>
      <c r="L68" s="16">
        <v>53.893188377569167</v>
      </c>
      <c r="M68" s="16">
        <f t="shared" si="38"/>
        <v>67.281901794468027</v>
      </c>
      <c r="N68" s="16">
        <f t="shared" si="39"/>
        <v>121.17509017203719</v>
      </c>
      <c r="O68" s="2">
        <v>84692</v>
      </c>
      <c r="P68" s="8">
        <f t="shared" si="40"/>
        <v>4691936.8</v>
      </c>
      <c r="Q68" s="8">
        <f t="shared" si="41"/>
        <v>160914.79999999999</v>
      </c>
      <c r="R68" s="8">
        <f t="shared" si="42"/>
        <v>59284.399999999994</v>
      </c>
      <c r="S68" s="8">
        <f t="shared" si="43"/>
        <v>338768</v>
      </c>
      <c r="T68" s="8">
        <f t="shared" si="44"/>
        <v>447334.82677708589</v>
      </c>
      <c r="U68" s="8">
        <f t="shared" si="45"/>
        <v>4564321.9100730876</v>
      </c>
      <c r="V68" s="8">
        <f t="shared" si="46"/>
        <v>10262560.736850172</v>
      </c>
    </row>
    <row r="69" spans="1:23" x14ac:dyDescent="0.2">
      <c r="A69" t="s">
        <v>8</v>
      </c>
      <c r="B69" t="s">
        <v>4</v>
      </c>
      <c r="C69" t="s">
        <v>9</v>
      </c>
      <c r="D69">
        <v>65</v>
      </c>
      <c r="E69">
        <v>3492</v>
      </c>
      <c r="F69" s="15">
        <f t="shared" si="37"/>
        <v>41.082352941176474</v>
      </c>
      <c r="G69">
        <v>62.4</v>
      </c>
      <c r="H69">
        <v>1.9</v>
      </c>
      <c r="I69">
        <v>0.7</v>
      </c>
      <c r="J69">
        <v>4.4000000000000004</v>
      </c>
      <c r="K69" s="16">
        <v>5.2018172722495484</v>
      </c>
      <c r="L69" s="16">
        <v>52.213505748236365</v>
      </c>
      <c r="M69" s="16">
        <f t="shared" si="38"/>
        <v>74.601817272249548</v>
      </c>
      <c r="N69" s="16">
        <f t="shared" si="39"/>
        <v>126.81532302048592</v>
      </c>
      <c r="O69" s="2">
        <v>87571</v>
      </c>
      <c r="P69" s="8">
        <f t="shared" si="40"/>
        <v>5464430.3999999994</v>
      </c>
      <c r="Q69" s="8">
        <f t="shared" si="41"/>
        <v>166384.9</v>
      </c>
      <c r="R69" s="8">
        <f t="shared" si="42"/>
        <v>61299.7</v>
      </c>
      <c r="S69" s="8">
        <f t="shared" si="43"/>
        <v>385312.4</v>
      </c>
      <c r="T69" s="8">
        <f t="shared" si="44"/>
        <v>455528.34034816519</v>
      </c>
      <c r="U69" s="8">
        <f t="shared" si="45"/>
        <v>4572388.9118788065</v>
      </c>
      <c r="V69" s="8">
        <f t="shared" si="46"/>
        <v>11105344.652226973</v>
      </c>
    </row>
    <row r="70" spans="1:23" x14ac:dyDescent="0.2">
      <c r="A70" t="s">
        <v>8</v>
      </c>
      <c r="B70" t="s">
        <v>4</v>
      </c>
      <c r="C70" t="s">
        <v>9</v>
      </c>
      <c r="D70">
        <v>75</v>
      </c>
      <c r="E70">
        <v>3965</v>
      </c>
      <c r="F70" s="15">
        <f t="shared" si="37"/>
        <v>46.647058823529413</v>
      </c>
      <c r="G70">
        <v>69.099999999999994</v>
      </c>
      <c r="H70">
        <v>2</v>
      </c>
      <c r="I70">
        <v>0.7</v>
      </c>
      <c r="J70">
        <v>4.8</v>
      </c>
      <c r="K70" s="16">
        <v>5.4919625902052651</v>
      </c>
      <c r="L70" s="16">
        <v>54.246079241839553</v>
      </c>
      <c r="M70" s="16">
        <f t="shared" si="38"/>
        <v>82.091962590205256</v>
      </c>
      <c r="N70" s="16">
        <f t="shared" si="39"/>
        <v>136.33804183204481</v>
      </c>
      <c r="O70" s="2">
        <v>110502</v>
      </c>
      <c r="P70" s="8">
        <f t="shared" si="40"/>
        <v>7635688.1999999993</v>
      </c>
      <c r="Q70" s="8">
        <f t="shared" si="41"/>
        <v>221004</v>
      </c>
      <c r="R70" s="8">
        <f t="shared" si="42"/>
        <v>77351.399999999994</v>
      </c>
      <c r="S70" s="8">
        <f t="shared" si="43"/>
        <v>530409.6</v>
      </c>
      <c r="T70" s="8">
        <f t="shared" si="44"/>
        <v>606872.85014286218</v>
      </c>
      <c r="U70" s="8">
        <f t="shared" si="45"/>
        <v>5994300.2483817544</v>
      </c>
      <c r="V70" s="8">
        <f t="shared" si="46"/>
        <v>15065626.298524616</v>
      </c>
    </row>
    <row r="71" spans="1:23" x14ac:dyDescent="0.2">
      <c r="A71" t="s">
        <v>8</v>
      </c>
      <c r="B71" t="s">
        <v>4</v>
      </c>
      <c r="C71" t="s">
        <v>9</v>
      </c>
      <c r="D71">
        <v>85</v>
      </c>
      <c r="E71">
        <v>4415</v>
      </c>
      <c r="F71" s="15">
        <f t="shared" si="37"/>
        <v>51.941176470588232</v>
      </c>
      <c r="G71">
        <v>75.3</v>
      </c>
      <c r="H71">
        <v>2</v>
      </c>
      <c r="I71">
        <v>0.7</v>
      </c>
      <c r="J71">
        <v>5.2</v>
      </c>
      <c r="K71" s="16">
        <v>5.7080930411541075</v>
      </c>
      <c r="L71" s="16">
        <v>51.383074742789105</v>
      </c>
      <c r="M71" s="16">
        <f t="shared" si="38"/>
        <v>88.908093041154103</v>
      </c>
      <c r="N71" s="16">
        <f t="shared" si="39"/>
        <v>140.29116778394319</v>
      </c>
      <c r="O71" s="2">
        <v>33813</v>
      </c>
      <c r="P71" s="8">
        <f t="shared" si="40"/>
        <v>2546118.9</v>
      </c>
      <c r="Q71" s="8">
        <f t="shared" si="41"/>
        <v>67626</v>
      </c>
      <c r="R71" s="8">
        <f t="shared" si="42"/>
        <v>23669.1</v>
      </c>
      <c r="S71" s="8">
        <f t="shared" si="43"/>
        <v>175827.6</v>
      </c>
      <c r="T71" s="8">
        <f t="shared" si="44"/>
        <v>193007.75000054383</v>
      </c>
      <c r="U71" s="8">
        <f t="shared" si="45"/>
        <v>1737415.906277928</v>
      </c>
      <c r="V71" s="8">
        <f t="shared" si="46"/>
        <v>4743665.256278472</v>
      </c>
    </row>
    <row r="72" spans="1:23" x14ac:dyDescent="0.2">
      <c r="A72" t="s">
        <v>8</v>
      </c>
      <c r="B72" t="s">
        <v>4</v>
      </c>
      <c r="C72" t="s">
        <v>9</v>
      </c>
      <c r="D72">
        <v>95</v>
      </c>
      <c r="E72">
        <v>4842</v>
      </c>
      <c r="F72" s="15">
        <f t="shared" si="37"/>
        <v>56.964705882352938</v>
      </c>
      <c r="G72">
        <v>81.099999999999994</v>
      </c>
      <c r="H72">
        <v>2</v>
      </c>
      <c r="I72">
        <v>0.7</v>
      </c>
      <c r="J72">
        <v>5.6</v>
      </c>
      <c r="K72" s="16">
        <v>5.3392258095095411</v>
      </c>
      <c r="L72" s="16">
        <v>50.534878889199511</v>
      </c>
      <c r="M72" s="16">
        <f t="shared" si="38"/>
        <v>94.739225809509534</v>
      </c>
      <c r="N72" s="16">
        <f t="shared" si="39"/>
        <v>145.27410469870904</v>
      </c>
      <c r="O72" s="2">
        <v>10610</v>
      </c>
      <c r="P72" s="8">
        <f t="shared" si="40"/>
        <v>860470.99999999988</v>
      </c>
      <c r="Q72" s="8">
        <f t="shared" si="41"/>
        <v>21220</v>
      </c>
      <c r="R72" s="8">
        <f t="shared" si="42"/>
        <v>7426.9999999999991</v>
      </c>
      <c r="S72" s="8">
        <f t="shared" si="43"/>
        <v>59415.999999999993</v>
      </c>
      <c r="T72" s="8">
        <f t="shared" si="44"/>
        <v>56649.185838896228</v>
      </c>
      <c r="U72" s="8">
        <f t="shared" si="45"/>
        <v>536175.06501440681</v>
      </c>
      <c r="V72" s="8">
        <f t="shared" si="46"/>
        <v>1541358.2508533029</v>
      </c>
    </row>
    <row r="73" spans="1:23" x14ac:dyDescent="0.2">
      <c r="A73" t="s">
        <v>8</v>
      </c>
      <c r="B73" t="s">
        <v>4</v>
      </c>
      <c r="C73" t="s">
        <v>9</v>
      </c>
      <c r="D73">
        <v>105</v>
      </c>
      <c r="E73">
        <v>5246</v>
      </c>
      <c r="F73" s="15">
        <f t="shared" si="37"/>
        <v>61.71764705882353</v>
      </c>
      <c r="G73">
        <v>86.6</v>
      </c>
      <c r="H73">
        <v>2.1</v>
      </c>
      <c r="I73">
        <v>0.7</v>
      </c>
      <c r="J73">
        <v>5.9</v>
      </c>
      <c r="K73" s="16">
        <v>5.3114032403827363</v>
      </c>
      <c r="L73" s="16">
        <v>53.025598835691312</v>
      </c>
      <c r="M73" s="16">
        <f t="shared" si="38"/>
        <v>100.61140324038273</v>
      </c>
      <c r="N73" s="16">
        <f t="shared" si="39"/>
        <v>153.63700207607405</v>
      </c>
      <c r="O73" s="2">
        <v>0</v>
      </c>
      <c r="P73" s="8">
        <f t="shared" si="40"/>
        <v>0</v>
      </c>
      <c r="Q73" s="8">
        <f t="shared" si="41"/>
        <v>0</v>
      </c>
      <c r="R73" s="8">
        <f t="shared" si="42"/>
        <v>0</v>
      </c>
      <c r="S73" s="8">
        <f t="shared" si="43"/>
        <v>0</v>
      </c>
      <c r="T73" s="8">
        <f t="shared" si="44"/>
        <v>0</v>
      </c>
      <c r="U73" s="8">
        <f t="shared" si="45"/>
        <v>0</v>
      </c>
      <c r="V73" s="8">
        <f t="shared" si="46"/>
        <v>0</v>
      </c>
    </row>
    <row r="74" spans="1:23" x14ac:dyDescent="0.2">
      <c r="A74" t="s">
        <v>8</v>
      </c>
      <c r="B74" t="s">
        <v>4</v>
      </c>
      <c r="C74" t="s">
        <v>9</v>
      </c>
      <c r="D74">
        <v>115</v>
      </c>
      <c r="E74">
        <v>5626</v>
      </c>
      <c r="F74" s="15">
        <f t="shared" si="37"/>
        <v>66.188235294117646</v>
      </c>
      <c r="G74">
        <v>91.7</v>
      </c>
      <c r="H74">
        <v>2.1</v>
      </c>
      <c r="I74">
        <v>0.7</v>
      </c>
      <c r="J74">
        <v>6.3</v>
      </c>
      <c r="K74" s="16">
        <v>5.3114032403827363</v>
      </c>
      <c r="L74" s="16">
        <v>53.025598835691312</v>
      </c>
      <c r="M74" s="16">
        <f t="shared" si="38"/>
        <v>106.11140324038273</v>
      </c>
      <c r="N74" s="16">
        <f t="shared" si="39"/>
        <v>159.13700207607405</v>
      </c>
      <c r="O74" s="2">
        <v>0</v>
      </c>
      <c r="P74" s="8">
        <f t="shared" si="40"/>
        <v>0</v>
      </c>
      <c r="Q74" s="8">
        <f t="shared" si="41"/>
        <v>0</v>
      </c>
      <c r="R74" s="8">
        <f t="shared" si="42"/>
        <v>0</v>
      </c>
      <c r="S74" s="8">
        <f t="shared" si="43"/>
        <v>0</v>
      </c>
      <c r="T74" s="8">
        <f t="shared" si="44"/>
        <v>0</v>
      </c>
      <c r="U74" s="8">
        <f t="shared" si="45"/>
        <v>0</v>
      </c>
      <c r="V74" s="8">
        <f t="shared" si="46"/>
        <v>0</v>
      </c>
    </row>
    <row r="75" spans="1:23" ht="13.5" thickBot="1" x14ac:dyDescent="0.25">
      <c r="A75" t="s">
        <v>8</v>
      </c>
      <c r="B75" t="s">
        <v>4</v>
      </c>
      <c r="C75" t="s">
        <v>9</v>
      </c>
      <c r="D75">
        <v>125</v>
      </c>
      <c r="E75">
        <v>5983</v>
      </c>
      <c r="F75" s="15">
        <f t="shared" si="37"/>
        <v>70.388235294117649</v>
      </c>
      <c r="G75">
        <v>96.4</v>
      </c>
      <c r="H75">
        <v>2.1</v>
      </c>
      <c r="I75">
        <v>0.7</v>
      </c>
      <c r="J75">
        <v>6.6</v>
      </c>
      <c r="K75" s="16">
        <v>5.3114032403827363</v>
      </c>
      <c r="L75" s="16">
        <v>53.025598835691312</v>
      </c>
      <c r="M75" s="16">
        <f t="shared" si="38"/>
        <v>111.11140324038273</v>
      </c>
      <c r="N75" s="16">
        <f t="shared" si="39"/>
        <v>164.13700207607405</v>
      </c>
      <c r="O75" s="2">
        <v>0</v>
      </c>
      <c r="P75" s="8">
        <f t="shared" si="40"/>
        <v>0</v>
      </c>
      <c r="Q75" s="8">
        <f t="shared" si="41"/>
        <v>0</v>
      </c>
      <c r="R75" s="8">
        <f t="shared" si="42"/>
        <v>0</v>
      </c>
      <c r="S75" s="8">
        <f t="shared" si="43"/>
        <v>0</v>
      </c>
      <c r="T75" s="8">
        <f t="shared" si="44"/>
        <v>0</v>
      </c>
      <c r="U75" s="8">
        <f t="shared" si="45"/>
        <v>0</v>
      </c>
      <c r="V75" s="8">
        <f t="shared" si="46"/>
        <v>0</v>
      </c>
    </row>
    <row r="76" spans="1:23" ht="13.5" thickBot="1" x14ac:dyDescent="0.25">
      <c r="A76" s="6"/>
      <c r="B76" s="6"/>
      <c r="C76" s="6" t="s">
        <v>19</v>
      </c>
      <c r="D76" s="7"/>
      <c r="E76" s="7"/>
      <c r="F76" s="7"/>
      <c r="O76" s="3">
        <f t="shared" ref="O76:U76" si="47">SUM(O62:O75)</f>
        <v>391421</v>
      </c>
      <c r="P76" s="9">
        <f t="shared" si="47"/>
        <v>23773214.299999997</v>
      </c>
      <c r="Q76" s="9">
        <f t="shared" si="47"/>
        <v>746770</v>
      </c>
      <c r="R76" s="9">
        <f t="shared" si="47"/>
        <v>274849</v>
      </c>
      <c r="S76" s="9">
        <f t="shared" si="47"/>
        <v>1757903</v>
      </c>
      <c r="T76" s="9">
        <f t="shared" si="47"/>
        <v>2068249.5578641698</v>
      </c>
      <c r="U76" s="9">
        <f t="shared" si="47"/>
        <v>20735679.644727722</v>
      </c>
      <c r="V76" s="10">
        <f t="shared" si="46"/>
        <v>49356665.502591893</v>
      </c>
      <c r="W76" s="20">
        <f>V76/O76</f>
        <v>126.096110077364</v>
      </c>
    </row>
    <row r="77" spans="1:23" ht="16.5" thickTop="1" thickBot="1" x14ac:dyDescent="0.25">
      <c r="C77" s="73" t="s">
        <v>40</v>
      </c>
      <c r="D77" s="74"/>
      <c r="E77" s="74"/>
      <c r="F77" s="75"/>
      <c r="O77" s="2"/>
      <c r="P77" s="28">
        <f>P76/O76</f>
        <v>60.735663901528014</v>
      </c>
      <c r="Q77" s="22">
        <f>Q76/O76</f>
        <v>1.9078434728846945</v>
      </c>
      <c r="R77" s="22">
        <f>R76/O76</f>
        <v>0.70218256046558569</v>
      </c>
      <c r="S77" s="22">
        <f>S76/O76</f>
        <v>4.4910799369476857</v>
      </c>
      <c r="T77" s="22">
        <f>T76/O76</f>
        <v>5.2839514432392996</v>
      </c>
      <c r="U77" s="29">
        <f>U76/O76</f>
        <v>52.975388762298707</v>
      </c>
      <c r="V77" s="23">
        <f>V76/O76</f>
        <v>126.096110077364</v>
      </c>
    </row>
    <row r="78" spans="1:23" ht="15.75" thickBot="1" x14ac:dyDescent="0.25">
      <c r="C78" s="76" t="s">
        <v>41</v>
      </c>
      <c r="D78" s="77"/>
      <c r="E78" s="77"/>
      <c r="F78" s="78"/>
      <c r="O78" s="2"/>
      <c r="P78" s="30">
        <f>P76/V76</f>
        <v>0.48166167746383881</v>
      </c>
      <c r="Q78" s="24">
        <f>Q76/V76</f>
        <v>1.5130073970673414E-2</v>
      </c>
      <c r="R78" s="24">
        <f>R76/V76</f>
        <v>5.5686298335037793E-3</v>
      </c>
      <c r="S78" s="24">
        <f>S76/V76</f>
        <v>3.5616324200582111E-2</v>
      </c>
      <c r="T78" s="24">
        <f>T76/V76</f>
        <v>4.1904158978396923E-2</v>
      </c>
      <c r="U78" s="25">
        <f>U76/V76</f>
        <v>0.42011913555300484</v>
      </c>
      <c r="V78" s="26">
        <f>SUM(P78:U78)</f>
        <v>0.99999999999999989</v>
      </c>
    </row>
    <row r="79" spans="1:23" x14ac:dyDescent="0.2">
      <c r="O79" s="2"/>
    </row>
    <row r="80" spans="1:23" x14ac:dyDescent="0.2">
      <c r="A80" t="s">
        <v>17</v>
      </c>
      <c r="B80" t="s">
        <v>16</v>
      </c>
      <c r="C80" t="s">
        <v>18</v>
      </c>
      <c r="D80">
        <v>0</v>
      </c>
      <c r="E80">
        <v>0</v>
      </c>
      <c r="F80" s="15">
        <f>E80/85</f>
        <v>0</v>
      </c>
      <c r="G80">
        <v>0</v>
      </c>
      <c r="H80">
        <v>0</v>
      </c>
      <c r="I80">
        <v>0.8</v>
      </c>
      <c r="J80">
        <v>3.8</v>
      </c>
      <c r="K80" s="15">
        <v>4.7539935862454943</v>
      </c>
      <c r="L80" s="15">
        <v>53.578954574569188</v>
      </c>
      <c r="M80" s="15">
        <f>SUM(G80:K80)</f>
        <v>9.3539935862454939</v>
      </c>
      <c r="N80" s="15">
        <f>L80+M80</f>
        <v>62.932948160814682</v>
      </c>
      <c r="O80" s="2"/>
      <c r="P80" s="8">
        <f t="shared" ref="P80:U80" si="48">($O80*G80)</f>
        <v>0</v>
      </c>
      <c r="Q80" s="8">
        <f t="shared" si="48"/>
        <v>0</v>
      </c>
      <c r="R80" s="8">
        <f t="shared" si="48"/>
        <v>0</v>
      </c>
      <c r="S80" s="8">
        <f t="shared" si="48"/>
        <v>0</v>
      </c>
      <c r="T80" s="8">
        <f t="shared" si="48"/>
        <v>0</v>
      </c>
      <c r="U80" s="8">
        <f t="shared" si="48"/>
        <v>0</v>
      </c>
      <c r="V80" s="8">
        <f>SUM(P80:U80)</f>
        <v>0</v>
      </c>
    </row>
    <row r="81" spans="1:23" x14ac:dyDescent="0.2">
      <c r="A81" t="s">
        <v>17</v>
      </c>
      <c r="B81" t="s">
        <v>16</v>
      </c>
      <c r="C81" t="s">
        <v>18</v>
      </c>
      <c r="D81">
        <v>5</v>
      </c>
      <c r="E81">
        <v>0</v>
      </c>
      <c r="F81" s="15">
        <f t="shared" ref="F81:F93" si="49">E81/85</f>
        <v>0</v>
      </c>
      <c r="G81">
        <v>1.6</v>
      </c>
      <c r="H81">
        <v>0.2</v>
      </c>
      <c r="I81">
        <v>0.8</v>
      </c>
      <c r="J81">
        <v>2.6</v>
      </c>
      <c r="K81" s="15">
        <v>4.7539935862454943</v>
      </c>
      <c r="L81" s="15">
        <v>53.578954574569188</v>
      </c>
      <c r="M81" s="15">
        <f t="shared" ref="M81:M93" si="50">SUM(G81:K81)</f>
        <v>9.9539935862454954</v>
      </c>
      <c r="N81" s="15">
        <f t="shared" ref="N81:N93" si="51">L81+M81</f>
        <v>63.532948160814684</v>
      </c>
      <c r="O81" s="2">
        <v>6979</v>
      </c>
      <c r="P81" s="8">
        <f t="shared" ref="P81:P93" si="52">($O81*G81)</f>
        <v>11166.400000000001</v>
      </c>
      <c r="Q81" s="8">
        <f t="shared" ref="Q81:Q93" si="53">($O81*H81)</f>
        <v>1395.8000000000002</v>
      </c>
      <c r="R81" s="8">
        <f t="shared" ref="R81:R93" si="54">($O81*I81)</f>
        <v>5583.2000000000007</v>
      </c>
      <c r="S81" s="8">
        <f t="shared" ref="S81:S93" si="55">($O81*J81)</f>
        <v>18145.400000000001</v>
      </c>
      <c r="T81" s="8">
        <f t="shared" ref="T81:T93" si="56">($O81*K81)</f>
        <v>33178.121238407308</v>
      </c>
      <c r="U81" s="8">
        <f t="shared" ref="U81:U93" si="57">($O81*L81)</f>
        <v>373927.52397591836</v>
      </c>
      <c r="V81" s="8">
        <f t="shared" ref="V81:V94" si="58">SUM(P81:U81)</f>
        <v>443396.44521432568</v>
      </c>
    </row>
    <row r="82" spans="1:23" x14ac:dyDescent="0.2">
      <c r="A82" t="s">
        <v>17</v>
      </c>
      <c r="B82" t="s">
        <v>16</v>
      </c>
      <c r="C82" t="s">
        <v>18</v>
      </c>
      <c r="D82">
        <v>15</v>
      </c>
      <c r="E82">
        <v>35</v>
      </c>
      <c r="F82" s="15">
        <f t="shared" si="49"/>
        <v>0.41176470588235292</v>
      </c>
      <c r="G82">
        <v>4.2</v>
      </c>
      <c r="H82">
        <v>0.4</v>
      </c>
      <c r="I82">
        <v>0.8</v>
      </c>
      <c r="J82">
        <v>1.4</v>
      </c>
      <c r="K82" s="15">
        <v>4.7539935862454943</v>
      </c>
      <c r="L82" s="15">
        <v>53.578954574569188</v>
      </c>
      <c r="M82" s="15">
        <f t="shared" si="50"/>
        <v>11.553993586245495</v>
      </c>
      <c r="N82" s="15">
        <f t="shared" si="51"/>
        <v>65.132948160814678</v>
      </c>
      <c r="O82" s="2">
        <v>30818</v>
      </c>
      <c r="P82" s="8">
        <f t="shared" si="52"/>
        <v>129435.6</v>
      </c>
      <c r="Q82" s="8">
        <f t="shared" si="53"/>
        <v>12327.2</v>
      </c>
      <c r="R82" s="8">
        <f t="shared" si="54"/>
        <v>24654.400000000001</v>
      </c>
      <c r="S82" s="8">
        <f t="shared" si="55"/>
        <v>43145.2</v>
      </c>
      <c r="T82" s="8">
        <f t="shared" si="56"/>
        <v>146508.57434091365</v>
      </c>
      <c r="U82" s="8">
        <f t="shared" si="57"/>
        <v>1651196.2220790733</v>
      </c>
      <c r="V82" s="8">
        <f t="shared" si="58"/>
        <v>2007267.1964199869</v>
      </c>
    </row>
    <row r="83" spans="1:23" x14ac:dyDescent="0.2">
      <c r="A83" t="s">
        <v>17</v>
      </c>
      <c r="B83" t="s">
        <v>16</v>
      </c>
      <c r="C83" t="s">
        <v>18</v>
      </c>
      <c r="D83">
        <v>25</v>
      </c>
      <c r="E83">
        <v>189</v>
      </c>
      <c r="F83" s="15">
        <f t="shared" si="49"/>
        <v>2.223529411764706</v>
      </c>
      <c r="G83">
        <v>8.1</v>
      </c>
      <c r="H83">
        <v>0.8</v>
      </c>
      <c r="I83">
        <v>0.8</v>
      </c>
      <c r="J83">
        <v>1</v>
      </c>
      <c r="K83" s="15">
        <v>4.7539935862454943</v>
      </c>
      <c r="L83" s="15">
        <v>53.578954574569188</v>
      </c>
      <c r="M83" s="15">
        <f t="shared" si="50"/>
        <v>15.453993586245495</v>
      </c>
      <c r="N83" s="15">
        <f t="shared" si="51"/>
        <v>69.032948160814684</v>
      </c>
      <c r="O83" s="2">
        <v>47002</v>
      </c>
      <c r="P83" s="8">
        <f t="shared" si="52"/>
        <v>380716.2</v>
      </c>
      <c r="Q83" s="8">
        <f t="shared" si="53"/>
        <v>37601.599999999999</v>
      </c>
      <c r="R83" s="8">
        <f t="shared" si="54"/>
        <v>37601.599999999999</v>
      </c>
      <c r="S83" s="8">
        <f t="shared" si="55"/>
        <v>47002</v>
      </c>
      <c r="T83" s="8">
        <f t="shared" si="56"/>
        <v>223447.20654071073</v>
      </c>
      <c r="U83" s="8">
        <f t="shared" si="57"/>
        <v>2518318.0229139011</v>
      </c>
      <c r="V83" s="8">
        <f t="shared" si="58"/>
        <v>3244686.6294546118</v>
      </c>
    </row>
    <row r="84" spans="1:23" x14ac:dyDescent="0.2">
      <c r="A84" t="s">
        <v>17</v>
      </c>
      <c r="B84" t="s">
        <v>16</v>
      </c>
      <c r="C84" t="s">
        <v>18</v>
      </c>
      <c r="D84">
        <v>35</v>
      </c>
      <c r="E84">
        <v>360</v>
      </c>
      <c r="F84" s="15">
        <f t="shared" si="49"/>
        <v>4.2352941176470589</v>
      </c>
      <c r="G84">
        <v>12</v>
      </c>
      <c r="H84">
        <v>1.2</v>
      </c>
      <c r="I84">
        <v>0.8</v>
      </c>
      <c r="J84">
        <v>1</v>
      </c>
      <c r="K84" s="15">
        <v>4.8547773827258274</v>
      </c>
      <c r="L84" s="15">
        <v>54.803323780378591</v>
      </c>
      <c r="M84" s="15">
        <f t="shared" si="50"/>
        <v>19.854777382725828</v>
      </c>
      <c r="N84" s="15">
        <f t="shared" si="51"/>
        <v>74.658101163104419</v>
      </c>
      <c r="O84" s="2">
        <v>54148</v>
      </c>
      <c r="P84" s="8">
        <f t="shared" si="52"/>
        <v>649776</v>
      </c>
      <c r="Q84" s="8">
        <f t="shared" si="53"/>
        <v>64977.599999999999</v>
      </c>
      <c r="R84" s="8">
        <f t="shared" si="54"/>
        <v>43318.400000000001</v>
      </c>
      <c r="S84" s="8">
        <f t="shared" si="55"/>
        <v>54148</v>
      </c>
      <c r="T84" s="8">
        <f t="shared" si="56"/>
        <v>262876.48571983812</v>
      </c>
      <c r="U84" s="8">
        <f t="shared" si="57"/>
        <v>2967490.3760599401</v>
      </c>
      <c r="V84" s="8">
        <f t="shared" si="58"/>
        <v>4042586.8617797783</v>
      </c>
    </row>
    <row r="85" spans="1:23" x14ac:dyDescent="0.2">
      <c r="A85" t="s">
        <v>17</v>
      </c>
      <c r="B85" t="s">
        <v>16</v>
      </c>
      <c r="C85" t="s">
        <v>18</v>
      </c>
      <c r="D85">
        <v>45</v>
      </c>
      <c r="E85">
        <v>535</v>
      </c>
      <c r="F85" s="15">
        <f t="shared" si="49"/>
        <v>6.2941176470588234</v>
      </c>
      <c r="G85">
        <v>15.7</v>
      </c>
      <c r="H85">
        <v>1.6</v>
      </c>
      <c r="I85">
        <v>0.8</v>
      </c>
      <c r="J85">
        <v>1.1000000000000001</v>
      </c>
      <c r="K85" s="15">
        <v>4.6892975688636271</v>
      </c>
      <c r="L85" s="15">
        <v>52.278510675796468</v>
      </c>
      <c r="M85" s="15">
        <f t="shared" si="50"/>
        <v>23.889297568863629</v>
      </c>
      <c r="N85" s="15">
        <f t="shared" si="51"/>
        <v>76.167808244660094</v>
      </c>
      <c r="O85" s="2">
        <v>60308</v>
      </c>
      <c r="P85" s="8">
        <f t="shared" si="52"/>
        <v>946835.6</v>
      </c>
      <c r="Q85" s="8">
        <f t="shared" si="53"/>
        <v>96492.800000000003</v>
      </c>
      <c r="R85" s="8">
        <f t="shared" si="54"/>
        <v>48246.400000000001</v>
      </c>
      <c r="S85" s="8">
        <f t="shared" si="55"/>
        <v>66338.8</v>
      </c>
      <c r="T85" s="8">
        <f t="shared" si="56"/>
        <v>282802.15778302762</v>
      </c>
      <c r="U85" s="8">
        <f t="shared" si="57"/>
        <v>3152812.4218359333</v>
      </c>
      <c r="V85" s="8">
        <f t="shared" si="58"/>
        <v>4593528.1796189612</v>
      </c>
    </row>
    <row r="86" spans="1:23" x14ac:dyDescent="0.2">
      <c r="A86" t="s">
        <v>17</v>
      </c>
      <c r="B86" t="s">
        <v>16</v>
      </c>
      <c r="C86" t="s">
        <v>18</v>
      </c>
      <c r="D86">
        <v>55</v>
      </c>
      <c r="E86">
        <v>712</v>
      </c>
      <c r="F86" s="15">
        <f t="shared" si="49"/>
        <v>8.3764705882352946</v>
      </c>
      <c r="G86">
        <v>19.100000000000001</v>
      </c>
      <c r="H86">
        <v>1.9</v>
      </c>
      <c r="I86">
        <v>0.8</v>
      </c>
      <c r="J86">
        <v>1.2</v>
      </c>
      <c r="K86" s="15">
        <v>4.6831496080572039</v>
      </c>
      <c r="L86" s="15">
        <v>54.771359254214367</v>
      </c>
      <c r="M86" s="15">
        <f t="shared" si="50"/>
        <v>27.683149608057203</v>
      </c>
      <c r="N86" s="15">
        <f t="shared" si="51"/>
        <v>82.454508862271567</v>
      </c>
      <c r="O86" s="2">
        <v>92042</v>
      </c>
      <c r="P86" s="8">
        <f t="shared" si="52"/>
        <v>1758002.2000000002</v>
      </c>
      <c r="Q86" s="8">
        <f t="shared" si="53"/>
        <v>174879.8</v>
      </c>
      <c r="R86" s="8">
        <f t="shared" si="54"/>
        <v>73633.600000000006</v>
      </c>
      <c r="S86" s="8">
        <f t="shared" si="55"/>
        <v>110450.4</v>
      </c>
      <c r="T86" s="8">
        <f t="shared" si="56"/>
        <v>431046.45622480114</v>
      </c>
      <c r="U86" s="8">
        <f t="shared" si="57"/>
        <v>5041265.4484763984</v>
      </c>
      <c r="V86" s="8">
        <f t="shared" si="58"/>
        <v>7589277.9047011994</v>
      </c>
    </row>
    <row r="87" spans="1:23" x14ac:dyDescent="0.2">
      <c r="A87" t="s">
        <v>17</v>
      </c>
      <c r="B87" t="s">
        <v>16</v>
      </c>
      <c r="C87" t="s">
        <v>18</v>
      </c>
      <c r="D87">
        <v>65</v>
      </c>
      <c r="E87">
        <v>890</v>
      </c>
      <c r="F87" s="15">
        <f t="shared" si="49"/>
        <v>10.470588235294118</v>
      </c>
      <c r="G87">
        <v>22.5</v>
      </c>
      <c r="H87">
        <v>2.2000000000000002</v>
      </c>
      <c r="I87">
        <v>0.8</v>
      </c>
      <c r="J87">
        <v>1.4</v>
      </c>
      <c r="K87" s="15">
        <v>4.53874289571172</v>
      </c>
      <c r="L87" s="15">
        <v>53.875201029504645</v>
      </c>
      <c r="M87" s="15">
        <f t="shared" si="50"/>
        <v>31.438742895711719</v>
      </c>
      <c r="N87" s="15">
        <f t="shared" si="51"/>
        <v>85.313943925216364</v>
      </c>
      <c r="O87" s="2">
        <v>64846</v>
      </c>
      <c r="P87" s="8">
        <f t="shared" si="52"/>
        <v>1459035</v>
      </c>
      <c r="Q87" s="8">
        <f t="shared" si="53"/>
        <v>142661.20000000001</v>
      </c>
      <c r="R87" s="8">
        <f t="shared" si="54"/>
        <v>51876.800000000003</v>
      </c>
      <c r="S87" s="8">
        <f t="shared" si="55"/>
        <v>90784.4</v>
      </c>
      <c r="T87" s="8">
        <f t="shared" si="56"/>
        <v>294319.32181532221</v>
      </c>
      <c r="U87" s="8">
        <f t="shared" si="57"/>
        <v>3493591.2859592582</v>
      </c>
      <c r="V87" s="8">
        <f t="shared" si="58"/>
        <v>5532268.0077745803</v>
      </c>
    </row>
    <row r="88" spans="1:23" x14ac:dyDescent="0.2">
      <c r="A88" t="s">
        <v>17</v>
      </c>
      <c r="B88" t="s">
        <v>16</v>
      </c>
      <c r="C88" t="s">
        <v>18</v>
      </c>
      <c r="D88">
        <v>75</v>
      </c>
      <c r="E88">
        <v>1070</v>
      </c>
      <c r="F88" s="15">
        <f t="shared" si="49"/>
        <v>12.588235294117647</v>
      </c>
      <c r="G88">
        <v>25.4</v>
      </c>
      <c r="H88">
        <v>2.2999999999999998</v>
      </c>
      <c r="I88">
        <v>0.8</v>
      </c>
      <c r="J88">
        <v>1.6</v>
      </c>
      <c r="K88" s="15">
        <v>4.8608372984467625</v>
      </c>
      <c r="L88" s="15">
        <v>53.332610991370792</v>
      </c>
      <c r="M88" s="15">
        <f t="shared" si="50"/>
        <v>34.960837298446762</v>
      </c>
      <c r="N88" s="15">
        <f t="shared" si="51"/>
        <v>88.293448289817547</v>
      </c>
      <c r="O88" s="2">
        <v>74762</v>
      </c>
      <c r="P88" s="8">
        <f t="shared" si="52"/>
        <v>1898954.7999999998</v>
      </c>
      <c r="Q88" s="8">
        <f t="shared" si="53"/>
        <v>171952.59999999998</v>
      </c>
      <c r="R88" s="8">
        <f t="shared" si="54"/>
        <v>59809.600000000006</v>
      </c>
      <c r="S88" s="8">
        <f t="shared" si="55"/>
        <v>119619.20000000001</v>
      </c>
      <c r="T88" s="8">
        <f t="shared" si="56"/>
        <v>363405.91810647683</v>
      </c>
      <c r="U88" s="8">
        <f t="shared" si="57"/>
        <v>3987252.662936863</v>
      </c>
      <c r="V88" s="8">
        <f t="shared" si="58"/>
        <v>6600994.7810433395</v>
      </c>
    </row>
    <row r="89" spans="1:23" x14ac:dyDescent="0.2">
      <c r="A89" t="s">
        <v>17</v>
      </c>
      <c r="B89" t="s">
        <v>16</v>
      </c>
      <c r="C89" t="s">
        <v>18</v>
      </c>
      <c r="D89">
        <v>85</v>
      </c>
      <c r="E89">
        <v>1250</v>
      </c>
      <c r="F89" s="15">
        <f t="shared" si="49"/>
        <v>14.705882352941176</v>
      </c>
      <c r="G89">
        <v>28.3</v>
      </c>
      <c r="H89">
        <v>2.4</v>
      </c>
      <c r="I89">
        <v>0.8</v>
      </c>
      <c r="J89">
        <v>1.7</v>
      </c>
      <c r="K89" s="15">
        <v>4.9475500336055065</v>
      </c>
      <c r="L89" s="15">
        <v>51.496396413203115</v>
      </c>
      <c r="M89" s="15">
        <f t="shared" si="50"/>
        <v>38.147550033605512</v>
      </c>
      <c r="N89" s="15">
        <f t="shared" si="51"/>
        <v>89.643946446808627</v>
      </c>
      <c r="O89" s="2">
        <v>43574</v>
      </c>
      <c r="P89" s="8">
        <f t="shared" si="52"/>
        <v>1233144.2</v>
      </c>
      <c r="Q89" s="8">
        <f t="shared" si="53"/>
        <v>104577.59999999999</v>
      </c>
      <c r="R89" s="8">
        <f t="shared" si="54"/>
        <v>34859.200000000004</v>
      </c>
      <c r="S89" s="8">
        <f t="shared" si="55"/>
        <v>74075.8</v>
      </c>
      <c r="T89" s="8">
        <f t="shared" si="56"/>
        <v>215584.54516432635</v>
      </c>
      <c r="U89" s="8">
        <f t="shared" si="57"/>
        <v>2243903.9773089127</v>
      </c>
      <c r="V89" s="8">
        <f t="shared" si="58"/>
        <v>3906145.3224732392</v>
      </c>
    </row>
    <row r="90" spans="1:23" x14ac:dyDescent="0.2">
      <c r="A90" t="s">
        <v>17</v>
      </c>
      <c r="B90" t="s">
        <v>16</v>
      </c>
      <c r="C90" t="s">
        <v>18</v>
      </c>
      <c r="D90">
        <v>95</v>
      </c>
      <c r="E90">
        <v>1431</v>
      </c>
      <c r="F90" s="15">
        <f t="shared" si="49"/>
        <v>16.835294117647059</v>
      </c>
      <c r="G90">
        <v>31.1</v>
      </c>
      <c r="H90">
        <v>2.4</v>
      </c>
      <c r="I90">
        <v>0.8</v>
      </c>
      <c r="J90">
        <v>1.9</v>
      </c>
      <c r="K90" s="15">
        <v>4.9442049169075615</v>
      </c>
      <c r="L90" s="15">
        <v>53.590309470082488</v>
      </c>
      <c r="M90" s="15">
        <f t="shared" si="50"/>
        <v>41.144204916907555</v>
      </c>
      <c r="N90" s="15">
        <f t="shared" si="51"/>
        <v>94.734514386990043</v>
      </c>
      <c r="O90" s="2">
        <v>36182</v>
      </c>
      <c r="P90" s="8">
        <f t="shared" si="52"/>
        <v>1125260.2</v>
      </c>
      <c r="Q90" s="8">
        <f t="shared" si="53"/>
        <v>86836.800000000003</v>
      </c>
      <c r="R90" s="8">
        <f t="shared" si="54"/>
        <v>28945.600000000002</v>
      </c>
      <c r="S90" s="8">
        <f t="shared" si="55"/>
        <v>68745.8</v>
      </c>
      <c r="T90" s="8">
        <f t="shared" si="56"/>
        <v>178891.22230354938</v>
      </c>
      <c r="U90" s="8">
        <f t="shared" si="57"/>
        <v>1939004.5772465246</v>
      </c>
      <c r="V90" s="8">
        <f t="shared" si="58"/>
        <v>3427684.1995500741</v>
      </c>
    </row>
    <row r="91" spans="1:23" x14ac:dyDescent="0.2">
      <c r="A91" t="s">
        <v>17</v>
      </c>
      <c r="B91" t="s">
        <v>16</v>
      </c>
      <c r="C91" t="s">
        <v>18</v>
      </c>
      <c r="D91">
        <v>105</v>
      </c>
      <c r="E91">
        <v>1613</v>
      </c>
      <c r="F91" s="15">
        <f t="shared" si="49"/>
        <v>18.976470588235294</v>
      </c>
      <c r="G91">
        <v>33.799999999999997</v>
      </c>
      <c r="H91">
        <v>2.5</v>
      </c>
      <c r="I91">
        <v>0.8</v>
      </c>
      <c r="J91">
        <v>2.1</v>
      </c>
      <c r="K91" s="15">
        <v>4.5599915698769165</v>
      </c>
      <c r="L91" s="15">
        <v>55.484743336046947</v>
      </c>
      <c r="M91" s="15">
        <f t="shared" si="50"/>
        <v>43.75999156987691</v>
      </c>
      <c r="N91" s="15">
        <f t="shared" si="51"/>
        <v>99.244734905923849</v>
      </c>
      <c r="O91" s="2">
        <v>4385</v>
      </c>
      <c r="P91" s="8">
        <f t="shared" si="52"/>
        <v>148213</v>
      </c>
      <c r="Q91" s="8">
        <f t="shared" si="53"/>
        <v>10962.5</v>
      </c>
      <c r="R91" s="8">
        <f t="shared" si="54"/>
        <v>3508</v>
      </c>
      <c r="S91" s="8">
        <f t="shared" si="55"/>
        <v>9208.5</v>
      </c>
      <c r="T91" s="8">
        <f t="shared" si="56"/>
        <v>19995.563033910279</v>
      </c>
      <c r="U91" s="8">
        <f t="shared" si="57"/>
        <v>243300.59952856586</v>
      </c>
      <c r="V91" s="8">
        <f t="shared" si="58"/>
        <v>435188.16256247612</v>
      </c>
    </row>
    <row r="92" spans="1:23" x14ac:dyDescent="0.2">
      <c r="A92" t="s">
        <v>17</v>
      </c>
      <c r="B92" t="s">
        <v>16</v>
      </c>
      <c r="C92" t="s">
        <v>18</v>
      </c>
      <c r="D92">
        <v>115</v>
      </c>
      <c r="E92">
        <v>1798</v>
      </c>
      <c r="F92" s="15">
        <f t="shared" si="49"/>
        <v>21.152941176470588</v>
      </c>
      <c r="G92">
        <v>36.6</v>
      </c>
      <c r="H92">
        <v>2.6</v>
      </c>
      <c r="I92">
        <v>0.8</v>
      </c>
      <c r="J92">
        <v>2.2000000000000002</v>
      </c>
      <c r="K92" s="15">
        <v>4.7539935862454943</v>
      </c>
      <c r="L92" s="15">
        <v>53.578954574569188</v>
      </c>
      <c r="M92" s="15">
        <f t="shared" si="50"/>
        <v>46.953993586245495</v>
      </c>
      <c r="N92" s="15">
        <f t="shared" si="51"/>
        <v>100.53294816081468</v>
      </c>
      <c r="O92" s="2">
        <v>0</v>
      </c>
      <c r="P92" s="8">
        <f t="shared" si="52"/>
        <v>0</v>
      </c>
      <c r="Q92" s="8">
        <f t="shared" si="53"/>
        <v>0</v>
      </c>
      <c r="R92" s="8">
        <f t="shared" si="54"/>
        <v>0</v>
      </c>
      <c r="S92" s="8">
        <f t="shared" si="55"/>
        <v>0</v>
      </c>
      <c r="T92" s="8">
        <f t="shared" si="56"/>
        <v>0</v>
      </c>
      <c r="U92" s="8">
        <f t="shared" si="57"/>
        <v>0</v>
      </c>
      <c r="V92" s="8">
        <f t="shared" si="58"/>
        <v>0</v>
      </c>
    </row>
    <row r="93" spans="1:23" ht="13.5" thickBot="1" x14ac:dyDescent="0.25">
      <c r="A93" t="s">
        <v>17</v>
      </c>
      <c r="B93" t="s">
        <v>16</v>
      </c>
      <c r="C93" t="s">
        <v>18</v>
      </c>
      <c r="D93">
        <v>125</v>
      </c>
      <c r="E93">
        <v>1990</v>
      </c>
      <c r="F93" s="15">
        <f t="shared" si="49"/>
        <v>23.411764705882351</v>
      </c>
      <c r="G93">
        <v>39.4</v>
      </c>
      <c r="H93">
        <v>2.7</v>
      </c>
      <c r="I93">
        <v>0.8</v>
      </c>
      <c r="J93">
        <v>2.4</v>
      </c>
      <c r="K93" s="15">
        <v>5.0909761669479972</v>
      </c>
      <c r="L93" s="15">
        <v>51.612564326702149</v>
      </c>
      <c r="M93" s="15">
        <f t="shared" si="50"/>
        <v>50.390976166947993</v>
      </c>
      <c r="N93" s="15">
        <f t="shared" si="51"/>
        <v>102.00354049365015</v>
      </c>
      <c r="O93" s="2">
        <v>6138</v>
      </c>
      <c r="P93" s="8">
        <f t="shared" si="52"/>
        <v>241837.19999999998</v>
      </c>
      <c r="Q93" s="8">
        <f t="shared" si="53"/>
        <v>16572.600000000002</v>
      </c>
      <c r="R93" s="8">
        <f t="shared" si="54"/>
        <v>4910.4000000000005</v>
      </c>
      <c r="S93" s="8">
        <f t="shared" si="55"/>
        <v>14731.199999999999</v>
      </c>
      <c r="T93" s="8">
        <f t="shared" si="56"/>
        <v>31248.411712726807</v>
      </c>
      <c r="U93" s="8">
        <f t="shared" si="57"/>
        <v>316797.91983729781</v>
      </c>
      <c r="V93" s="8">
        <f t="shared" si="58"/>
        <v>626097.73155002459</v>
      </c>
    </row>
    <row r="94" spans="1:23" ht="13.5" thickBot="1" x14ac:dyDescent="0.25">
      <c r="A94" s="6"/>
      <c r="B94" s="6"/>
      <c r="C94" s="6" t="s">
        <v>19</v>
      </c>
      <c r="D94" s="7"/>
      <c r="E94" s="7"/>
      <c r="F94" s="17"/>
      <c r="O94" s="3">
        <f t="shared" ref="O94:U94" si="59">SUM(O80:O93)</f>
        <v>521184</v>
      </c>
      <c r="P94" s="9">
        <f t="shared" si="59"/>
        <v>9982376.3999999985</v>
      </c>
      <c r="Q94" s="9">
        <f t="shared" si="59"/>
        <v>921238.1</v>
      </c>
      <c r="R94" s="9">
        <f t="shared" si="59"/>
        <v>416947.20000000001</v>
      </c>
      <c r="S94" s="9">
        <f t="shared" si="59"/>
        <v>716394.70000000019</v>
      </c>
      <c r="T94" s="9">
        <f t="shared" si="59"/>
        <v>2483303.9839840103</v>
      </c>
      <c r="U94" s="9">
        <f t="shared" si="59"/>
        <v>27928861.038158584</v>
      </c>
      <c r="V94" s="10">
        <f t="shared" si="58"/>
        <v>42449121.422142595</v>
      </c>
      <c r="W94" s="20">
        <f>V94/O94</f>
        <v>81.447476173755518</v>
      </c>
    </row>
    <row r="95" spans="1:23" ht="16.5" thickTop="1" thickBot="1" x14ac:dyDescent="0.25">
      <c r="C95" s="73" t="s">
        <v>40</v>
      </c>
      <c r="D95" s="74"/>
      <c r="E95" s="74"/>
      <c r="F95" s="75"/>
      <c r="O95" s="2"/>
      <c r="P95" s="28">
        <f>P94/O94</f>
        <v>19.153267176275556</v>
      </c>
      <c r="Q95" s="22">
        <f>Q94/O94</f>
        <v>1.7675870709768526</v>
      </c>
      <c r="R95" s="22">
        <f>R94/O94</f>
        <v>0.8</v>
      </c>
      <c r="S95" s="22">
        <f>S94/O94</f>
        <v>1.3745523653834351</v>
      </c>
      <c r="T95" s="22">
        <f>T94/O94</f>
        <v>4.7647356480321923</v>
      </c>
      <c r="U95" s="29">
        <f>U94/O94</f>
        <v>53.587333913087477</v>
      </c>
      <c r="V95" s="23">
        <f>V94/O94</f>
        <v>81.447476173755518</v>
      </c>
    </row>
    <row r="96" spans="1:23" ht="15.75" thickBot="1" x14ac:dyDescent="0.25">
      <c r="C96" s="76" t="s">
        <v>41</v>
      </c>
      <c r="D96" s="77"/>
      <c r="E96" s="77"/>
      <c r="F96" s="78"/>
      <c r="O96" s="2"/>
      <c r="P96" s="30">
        <f>P94/V94</f>
        <v>0.23516096601219466</v>
      </c>
      <c r="Q96" s="24">
        <f>Q94/V94</f>
        <v>2.1702171190743597E-2</v>
      </c>
      <c r="R96" s="24">
        <f>R94/V94</f>
        <v>9.8222810280004808E-3</v>
      </c>
      <c r="S96" s="24">
        <f>S94/V94</f>
        <v>1.6876549525623622E-2</v>
      </c>
      <c r="T96" s="24">
        <f>T94/V94</f>
        <v>5.8500715698880226E-2</v>
      </c>
      <c r="U96" s="25">
        <f>U94/V94</f>
        <v>0.65793731654455734</v>
      </c>
      <c r="V96" s="26">
        <f>SUM(P96:U96)</f>
        <v>0.99999999999999989</v>
      </c>
    </row>
    <row r="97" spans="1:26" x14ac:dyDescent="0.2">
      <c r="O97" s="2"/>
    </row>
    <row r="98" spans="1:26" x14ac:dyDescent="0.2">
      <c r="A98" t="s">
        <v>6</v>
      </c>
      <c r="B98" t="s">
        <v>4</v>
      </c>
      <c r="C98" t="s">
        <v>7</v>
      </c>
      <c r="D98">
        <v>0</v>
      </c>
      <c r="E98">
        <v>0</v>
      </c>
      <c r="F98" s="15">
        <f>E98/85</f>
        <v>0</v>
      </c>
      <c r="G98">
        <v>0</v>
      </c>
      <c r="H98">
        <v>0</v>
      </c>
      <c r="I98">
        <v>0.8</v>
      </c>
      <c r="J98">
        <v>13</v>
      </c>
      <c r="K98" s="15">
        <v>5.5802435314239771</v>
      </c>
      <c r="L98" s="15">
        <v>51.602592587818897</v>
      </c>
      <c r="M98" s="15">
        <f>SUM(G98:K98)</f>
        <v>19.380243531423979</v>
      </c>
      <c r="N98" s="15">
        <f>L98+M98</f>
        <v>70.982836119242876</v>
      </c>
      <c r="O98" s="2"/>
      <c r="P98" s="8">
        <f t="shared" ref="P98:U98" si="60">($O98*G98)</f>
        <v>0</v>
      </c>
      <c r="Q98" s="8">
        <f t="shared" si="60"/>
        <v>0</v>
      </c>
      <c r="R98" s="8">
        <f t="shared" si="60"/>
        <v>0</v>
      </c>
      <c r="S98" s="8">
        <f t="shared" si="60"/>
        <v>0</v>
      </c>
      <c r="T98" s="8">
        <f t="shared" si="60"/>
        <v>0</v>
      </c>
      <c r="U98" s="8">
        <f t="shared" si="60"/>
        <v>0</v>
      </c>
      <c r="V98" s="8">
        <f>SUM(P98:U98)</f>
        <v>0</v>
      </c>
      <c r="W98" s="8"/>
      <c r="X98" s="8"/>
      <c r="Y98" s="8"/>
      <c r="Z98" s="8"/>
    </row>
    <row r="99" spans="1:26" x14ac:dyDescent="0.2">
      <c r="A99" t="s">
        <v>6</v>
      </c>
      <c r="B99" t="s">
        <v>4</v>
      </c>
      <c r="C99" t="s">
        <v>7</v>
      </c>
      <c r="D99">
        <v>5</v>
      </c>
      <c r="E99">
        <v>0</v>
      </c>
      <c r="F99" s="15">
        <f t="shared" ref="F99:F111" si="61">E99/85</f>
        <v>0</v>
      </c>
      <c r="G99">
        <v>3</v>
      </c>
      <c r="H99">
        <v>0.3</v>
      </c>
      <c r="I99">
        <v>0.8</v>
      </c>
      <c r="J99">
        <v>8.8000000000000007</v>
      </c>
      <c r="K99" s="15">
        <v>6.2050500316085344</v>
      </c>
      <c r="L99" s="15">
        <v>54.407187631838937</v>
      </c>
      <c r="M99" s="15">
        <f t="shared" ref="M99:M111" si="62">SUM(G99:K99)</f>
        <v>19.105050031608535</v>
      </c>
      <c r="N99" s="15">
        <f t="shared" ref="N99:N111" si="63">L99+M99</f>
        <v>73.512237663447479</v>
      </c>
      <c r="O99" s="2">
        <v>57651</v>
      </c>
      <c r="P99" s="8">
        <f t="shared" ref="P99:P111" si="64">($O99*G99)</f>
        <v>172953</v>
      </c>
      <c r="Q99" s="8">
        <f t="shared" ref="Q99:Q111" si="65">($O99*H99)</f>
        <v>17295.3</v>
      </c>
      <c r="R99" s="8">
        <f t="shared" ref="R99:R111" si="66">($O99*I99)</f>
        <v>46120.800000000003</v>
      </c>
      <c r="S99" s="8">
        <f t="shared" ref="S99:S111" si="67">($O99*J99)</f>
        <v>507328.80000000005</v>
      </c>
      <c r="T99" s="8">
        <f t="shared" ref="T99:T111" si="68">($O99*K99)</f>
        <v>357727.33937226364</v>
      </c>
      <c r="U99" s="8">
        <f t="shared" ref="U99:U111" si="69">($O99*L99)</f>
        <v>3136628.7741631465</v>
      </c>
      <c r="V99" s="8">
        <f t="shared" ref="V99:V111" si="70">SUM(P99:U99)</f>
        <v>4238054.0135354102</v>
      </c>
    </row>
    <row r="100" spans="1:26" x14ac:dyDescent="0.2">
      <c r="A100" t="s">
        <v>6</v>
      </c>
      <c r="B100" t="s">
        <v>4</v>
      </c>
      <c r="C100" t="s">
        <v>7</v>
      </c>
      <c r="D100">
        <v>15</v>
      </c>
      <c r="E100">
        <v>400</v>
      </c>
      <c r="F100" s="15">
        <f t="shared" si="61"/>
        <v>4.7058823529411766</v>
      </c>
      <c r="G100">
        <v>12.9</v>
      </c>
      <c r="H100">
        <v>1.3</v>
      </c>
      <c r="I100">
        <v>0.8</v>
      </c>
      <c r="J100">
        <v>4.7</v>
      </c>
      <c r="K100" s="15">
        <v>5.9106602833796353</v>
      </c>
      <c r="L100" s="15">
        <v>53.062004225460477</v>
      </c>
      <c r="M100" s="15">
        <f t="shared" si="62"/>
        <v>25.610660283379637</v>
      </c>
      <c r="N100" s="15">
        <f t="shared" si="63"/>
        <v>78.672664508840114</v>
      </c>
      <c r="O100" s="2">
        <v>144221</v>
      </c>
      <c r="P100" s="8">
        <f t="shared" si="64"/>
        <v>1860450.9000000001</v>
      </c>
      <c r="Q100" s="8">
        <f t="shared" si="65"/>
        <v>187487.30000000002</v>
      </c>
      <c r="R100" s="8">
        <f t="shared" si="66"/>
        <v>115376.8</v>
      </c>
      <c r="S100" s="8">
        <f t="shared" si="67"/>
        <v>677838.70000000007</v>
      </c>
      <c r="T100" s="8">
        <f t="shared" si="68"/>
        <v>852441.33672929439</v>
      </c>
      <c r="U100" s="8">
        <f t="shared" si="69"/>
        <v>7652655.311400135</v>
      </c>
      <c r="V100" s="8">
        <f t="shared" si="70"/>
        <v>11346250.348129429</v>
      </c>
    </row>
    <row r="101" spans="1:26" x14ac:dyDescent="0.2">
      <c r="A101" t="s">
        <v>6</v>
      </c>
      <c r="B101" t="s">
        <v>4</v>
      </c>
      <c r="C101" t="s">
        <v>7</v>
      </c>
      <c r="D101">
        <v>25</v>
      </c>
      <c r="E101">
        <v>830</v>
      </c>
      <c r="F101" s="15">
        <f t="shared" si="61"/>
        <v>9.764705882352942</v>
      </c>
      <c r="G101">
        <v>21.5</v>
      </c>
      <c r="H101">
        <v>2.1</v>
      </c>
      <c r="I101">
        <v>0.7</v>
      </c>
      <c r="J101">
        <v>3.2</v>
      </c>
      <c r="K101" s="15">
        <v>6.3329419058244962</v>
      </c>
      <c r="L101" s="15">
        <v>52.906879205489481</v>
      </c>
      <c r="M101" s="15">
        <f t="shared" si="62"/>
        <v>33.832941905824498</v>
      </c>
      <c r="N101" s="15">
        <f t="shared" si="63"/>
        <v>86.739821111313972</v>
      </c>
      <c r="O101" s="2">
        <v>606627</v>
      </c>
      <c r="P101" s="8">
        <f t="shared" si="64"/>
        <v>13042480.5</v>
      </c>
      <c r="Q101" s="8">
        <f t="shared" si="65"/>
        <v>1273916.7</v>
      </c>
      <c r="R101" s="8">
        <f t="shared" si="66"/>
        <v>424638.89999999997</v>
      </c>
      <c r="S101" s="8">
        <f t="shared" si="67"/>
        <v>1941206.4000000001</v>
      </c>
      <c r="T101" s="8">
        <f t="shared" si="68"/>
        <v>3841733.5495045967</v>
      </c>
      <c r="U101" s="8">
        <f t="shared" si="69"/>
        <v>32094741.411788467</v>
      </c>
      <c r="V101" s="8">
        <f t="shared" si="70"/>
        <v>52618717.461293064</v>
      </c>
    </row>
    <row r="102" spans="1:26" x14ac:dyDescent="0.2">
      <c r="A102" t="s">
        <v>6</v>
      </c>
      <c r="B102" t="s">
        <v>4</v>
      </c>
      <c r="C102" t="s">
        <v>7</v>
      </c>
      <c r="D102">
        <v>35</v>
      </c>
      <c r="E102">
        <v>1280</v>
      </c>
      <c r="F102" s="15">
        <f t="shared" si="61"/>
        <v>15.058823529411764</v>
      </c>
      <c r="G102">
        <v>29.5</v>
      </c>
      <c r="H102">
        <v>2.4</v>
      </c>
      <c r="I102">
        <v>0.7</v>
      </c>
      <c r="J102">
        <v>2.8</v>
      </c>
      <c r="K102" s="15">
        <v>6.3285130369037459</v>
      </c>
      <c r="L102" s="15">
        <v>52.179627083835456</v>
      </c>
      <c r="M102" s="15">
        <f t="shared" si="62"/>
        <v>41.728513036903742</v>
      </c>
      <c r="N102" s="15">
        <f t="shared" si="63"/>
        <v>93.908140120739205</v>
      </c>
      <c r="O102" s="2">
        <v>788974</v>
      </c>
      <c r="P102" s="8">
        <f t="shared" si="64"/>
        <v>23274733</v>
      </c>
      <c r="Q102" s="8">
        <f t="shared" si="65"/>
        <v>1893537.5999999999</v>
      </c>
      <c r="R102" s="8">
        <f t="shared" si="66"/>
        <v>552281.79999999993</v>
      </c>
      <c r="S102" s="8">
        <f t="shared" si="67"/>
        <v>2209127.1999999997</v>
      </c>
      <c r="T102" s="8">
        <f t="shared" si="68"/>
        <v>4993032.2447780957</v>
      </c>
      <c r="U102" s="8">
        <f t="shared" si="69"/>
        <v>41168369.098841995</v>
      </c>
      <c r="V102" s="8">
        <f t="shared" si="70"/>
        <v>74091080.943620086</v>
      </c>
    </row>
    <row r="103" spans="1:26" x14ac:dyDescent="0.2">
      <c r="A103" t="s">
        <v>6</v>
      </c>
      <c r="B103" t="s">
        <v>4</v>
      </c>
      <c r="C103" t="s">
        <v>7</v>
      </c>
      <c r="D103">
        <v>45</v>
      </c>
      <c r="E103">
        <v>1702</v>
      </c>
      <c r="F103" s="15">
        <f t="shared" si="61"/>
        <v>20.023529411764706</v>
      </c>
      <c r="G103">
        <v>35.5</v>
      </c>
      <c r="H103">
        <v>2.7</v>
      </c>
      <c r="I103">
        <v>0.7</v>
      </c>
      <c r="J103">
        <v>2.8</v>
      </c>
      <c r="K103" s="15">
        <v>6.2674171048717424</v>
      </c>
      <c r="L103" s="15">
        <v>52.921250814434089</v>
      </c>
      <c r="M103" s="15">
        <f t="shared" si="62"/>
        <v>47.967417104871743</v>
      </c>
      <c r="N103" s="15">
        <f t="shared" si="63"/>
        <v>100.88866791930583</v>
      </c>
      <c r="O103" s="2">
        <v>855157</v>
      </c>
      <c r="P103" s="8">
        <f t="shared" si="64"/>
        <v>30358073.5</v>
      </c>
      <c r="Q103" s="8">
        <f t="shared" si="65"/>
        <v>2308923.9000000004</v>
      </c>
      <c r="R103" s="8">
        <f t="shared" si="66"/>
        <v>598609.89999999991</v>
      </c>
      <c r="S103" s="8">
        <f t="shared" si="67"/>
        <v>2394439.5999999996</v>
      </c>
      <c r="T103" s="8">
        <f t="shared" si="68"/>
        <v>5359625.6091508046</v>
      </c>
      <c r="U103" s="8">
        <f t="shared" si="69"/>
        <v>45255978.082719013</v>
      </c>
      <c r="V103" s="8">
        <f t="shared" si="70"/>
        <v>86275650.591869816</v>
      </c>
    </row>
    <row r="104" spans="1:26" x14ac:dyDescent="0.2">
      <c r="A104" t="s">
        <v>6</v>
      </c>
      <c r="B104" t="s">
        <v>4</v>
      </c>
      <c r="C104" t="s">
        <v>7</v>
      </c>
      <c r="D104">
        <v>55</v>
      </c>
      <c r="E104">
        <v>2095</v>
      </c>
      <c r="F104" s="15">
        <f t="shared" si="61"/>
        <v>24.647058823529413</v>
      </c>
      <c r="G104">
        <v>40.9</v>
      </c>
      <c r="H104">
        <v>2.8</v>
      </c>
      <c r="I104">
        <v>0.7</v>
      </c>
      <c r="J104">
        <v>3</v>
      </c>
      <c r="K104" s="15">
        <v>6.2863998013323519</v>
      </c>
      <c r="L104" s="15">
        <v>52.974394152544967</v>
      </c>
      <c r="M104" s="15">
        <f t="shared" si="62"/>
        <v>53.68639980133235</v>
      </c>
      <c r="N104" s="15">
        <f t="shared" si="63"/>
        <v>106.66079395387732</v>
      </c>
      <c r="O104" s="2">
        <v>987038</v>
      </c>
      <c r="P104" s="8">
        <f t="shared" si="64"/>
        <v>40369854.199999996</v>
      </c>
      <c r="Q104" s="8">
        <f t="shared" si="65"/>
        <v>2763706.4</v>
      </c>
      <c r="R104" s="8">
        <f t="shared" si="66"/>
        <v>690926.6</v>
      </c>
      <c r="S104" s="8">
        <f t="shared" si="67"/>
        <v>2961114</v>
      </c>
      <c r="T104" s="8">
        <f t="shared" si="68"/>
        <v>6204915.4871074818</v>
      </c>
      <c r="U104" s="8">
        <f t="shared" si="69"/>
        <v>52287740.055539683</v>
      </c>
      <c r="V104" s="8">
        <f t="shared" si="70"/>
        <v>105278256.74264716</v>
      </c>
    </row>
    <row r="105" spans="1:26" x14ac:dyDescent="0.2">
      <c r="A105" t="s">
        <v>6</v>
      </c>
      <c r="B105" t="s">
        <v>4</v>
      </c>
      <c r="C105" t="s">
        <v>7</v>
      </c>
      <c r="D105">
        <v>65</v>
      </c>
      <c r="E105">
        <v>2460</v>
      </c>
      <c r="F105" s="15">
        <f t="shared" si="61"/>
        <v>28.941176470588236</v>
      </c>
      <c r="G105">
        <v>45.8</v>
      </c>
      <c r="H105">
        <v>3</v>
      </c>
      <c r="I105">
        <v>0.7</v>
      </c>
      <c r="J105">
        <v>3.3</v>
      </c>
      <c r="K105" s="15">
        <v>6.3704378135075057</v>
      </c>
      <c r="L105" s="15">
        <v>52.946720643109636</v>
      </c>
      <c r="M105" s="15">
        <f t="shared" si="62"/>
        <v>59.170437813507505</v>
      </c>
      <c r="N105" s="15">
        <f t="shared" si="63"/>
        <v>112.11715845661715</v>
      </c>
      <c r="O105" s="2">
        <v>981665</v>
      </c>
      <c r="P105" s="8">
        <f t="shared" si="64"/>
        <v>44960257</v>
      </c>
      <c r="Q105" s="8">
        <f t="shared" si="65"/>
        <v>2944995</v>
      </c>
      <c r="R105" s="8">
        <f t="shared" si="66"/>
        <v>687165.5</v>
      </c>
      <c r="S105" s="8">
        <f t="shared" si="67"/>
        <v>3239494.5</v>
      </c>
      <c r="T105" s="8">
        <f t="shared" si="68"/>
        <v>6253635.8361968454</v>
      </c>
      <c r="U105" s="8">
        <f t="shared" si="69"/>
        <v>51975942.520118222</v>
      </c>
      <c r="V105" s="8">
        <f t="shared" si="70"/>
        <v>110061490.35631508</v>
      </c>
    </row>
    <row r="106" spans="1:26" x14ac:dyDescent="0.2">
      <c r="A106" t="s">
        <v>6</v>
      </c>
      <c r="B106" t="s">
        <v>4</v>
      </c>
      <c r="C106" t="s">
        <v>7</v>
      </c>
      <c r="D106">
        <v>75</v>
      </c>
      <c r="E106">
        <v>2796</v>
      </c>
      <c r="F106" s="15">
        <f t="shared" si="61"/>
        <v>32.89411764705882</v>
      </c>
      <c r="G106">
        <v>50.1</v>
      </c>
      <c r="H106">
        <v>3.1</v>
      </c>
      <c r="I106">
        <v>0.7</v>
      </c>
      <c r="J106">
        <v>3.6</v>
      </c>
      <c r="K106" s="15">
        <v>6.5079179359176864</v>
      </c>
      <c r="L106" s="15">
        <v>53.102403870275332</v>
      </c>
      <c r="M106" s="15">
        <f t="shared" si="62"/>
        <v>64.007917935917689</v>
      </c>
      <c r="N106" s="15">
        <f t="shared" si="63"/>
        <v>117.11032180619301</v>
      </c>
      <c r="O106" s="2">
        <v>938822</v>
      </c>
      <c r="P106" s="8">
        <f t="shared" si="64"/>
        <v>47034982.200000003</v>
      </c>
      <c r="Q106" s="8">
        <f t="shared" si="65"/>
        <v>2910348.2</v>
      </c>
      <c r="R106" s="8">
        <f t="shared" si="66"/>
        <v>657175.39999999991</v>
      </c>
      <c r="S106" s="8">
        <f t="shared" si="67"/>
        <v>3379759.2</v>
      </c>
      <c r="T106" s="8">
        <f t="shared" si="68"/>
        <v>6109776.5324341143</v>
      </c>
      <c r="U106" s="8">
        <f t="shared" si="69"/>
        <v>49853705.00629963</v>
      </c>
      <c r="V106" s="8">
        <f t="shared" si="70"/>
        <v>109945746.53873375</v>
      </c>
    </row>
    <row r="107" spans="1:26" x14ac:dyDescent="0.2">
      <c r="A107" t="s">
        <v>6</v>
      </c>
      <c r="B107" t="s">
        <v>4</v>
      </c>
      <c r="C107" t="s">
        <v>7</v>
      </c>
      <c r="D107">
        <v>85</v>
      </c>
      <c r="E107">
        <v>3103</v>
      </c>
      <c r="F107" s="15">
        <f t="shared" si="61"/>
        <v>36.505882352941178</v>
      </c>
      <c r="G107">
        <v>54</v>
      </c>
      <c r="H107">
        <v>3.2</v>
      </c>
      <c r="I107">
        <v>0.7</v>
      </c>
      <c r="J107">
        <v>3.8</v>
      </c>
      <c r="K107" s="15">
        <v>6.6678141393055341</v>
      </c>
      <c r="L107" s="15">
        <v>53.178964683438373</v>
      </c>
      <c r="M107" s="15">
        <f t="shared" si="62"/>
        <v>68.367814139305537</v>
      </c>
      <c r="N107" s="15">
        <f t="shared" si="63"/>
        <v>121.5467788227439</v>
      </c>
      <c r="O107" s="2">
        <v>879334</v>
      </c>
      <c r="P107" s="8">
        <f t="shared" si="64"/>
        <v>47484036</v>
      </c>
      <c r="Q107" s="8">
        <f t="shared" si="65"/>
        <v>2813868.8000000003</v>
      </c>
      <c r="R107" s="8">
        <f t="shared" si="66"/>
        <v>615533.79999999993</v>
      </c>
      <c r="S107" s="8">
        <f t="shared" si="67"/>
        <v>3341469.1999999997</v>
      </c>
      <c r="T107" s="8">
        <f t="shared" si="68"/>
        <v>5863235.6783720925</v>
      </c>
      <c r="U107" s="8">
        <f t="shared" si="69"/>
        <v>46762071.7309466</v>
      </c>
      <c r="V107" s="8">
        <f t="shared" si="70"/>
        <v>106880215.2093187</v>
      </c>
    </row>
    <row r="108" spans="1:26" x14ac:dyDescent="0.2">
      <c r="A108" t="s">
        <v>6</v>
      </c>
      <c r="B108" t="s">
        <v>4</v>
      </c>
      <c r="C108" t="s">
        <v>7</v>
      </c>
      <c r="D108">
        <v>95</v>
      </c>
      <c r="E108">
        <v>3382</v>
      </c>
      <c r="F108" s="15">
        <f t="shared" si="61"/>
        <v>39.788235294117648</v>
      </c>
      <c r="G108">
        <v>57.5</v>
      </c>
      <c r="H108">
        <v>3.3</v>
      </c>
      <c r="I108">
        <v>0.7</v>
      </c>
      <c r="J108">
        <v>4.0999999999999996</v>
      </c>
      <c r="K108" s="15">
        <v>6.9613787576433115</v>
      </c>
      <c r="L108" s="15">
        <v>53.530306205883015</v>
      </c>
      <c r="M108" s="15">
        <f t="shared" si="62"/>
        <v>72.561378757643311</v>
      </c>
      <c r="N108" s="15">
        <f t="shared" si="63"/>
        <v>126.09168496352632</v>
      </c>
      <c r="O108" s="2">
        <v>509737</v>
      </c>
      <c r="P108" s="8">
        <f t="shared" si="64"/>
        <v>29309877.5</v>
      </c>
      <c r="Q108" s="8">
        <f t="shared" si="65"/>
        <v>1682132.0999999999</v>
      </c>
      <c r="R108" s="8">
        <f t="shared" si="66"/>
        <v>356815.89999999997</v>
      </c>
      <c r="S108" s="8">
        <f t="shared" si="67"/>
        <v>2089921.6999999997</v>
      </c>
      <c r="T108" s="8">
        <f t="shared" si="68"/>
        <v>3548472.3237848287</v>
      </c>
      <c r="U108" s="8">
        <f t="shared" si="69"/>
        <v>27286377.694468189</v>
      </c>
      <c r="V108" s="8">
        <f t="shared" si="70"/>
        <v>64273597.218253016</v>
      </c>
    </row>
    <row r="109" spans="1:26" x14ac:dyDescent="0.2">
      <c r="A109" t="s">
        <v>6</v>
      </c>
      <c r="B109" t="s">
        <v>4</v>
      </c>
      <c r="C109" t="s">
        <v>7</v>
      </c>
      <c r="D109">
        <v>105</v>
      </c>
      <c r="E109">
        <v>3632</v>
      </c>
      <c r="F109" s="15">
        <f t="shared" si="61"/>
        <v>42.72941176470588</v>
      </c>
      <c r="G109">
        <v>60.6</v>
      </c>
      <c r="H109">
        <v>3.4</v>
      </c>
      <c r="I109">
        <v>0.7</v>
      </c>
      <c r="J109">
        <v>4.3</v>
      </c>
      <c r="K109" s="15">
        <v>7.3662334021821358</v>
      </c>
      <c r="L109" s="15">
        <v>53.802222770146507</v>
      </c>
      <c r="M109" s="15">
        <f t="shared" si="62"/>
        <v>76.366233402182132</v>
      </c>
      <c r="N109" s="15">
        <f t="shared" si="63"/>
        <v>130.16845617232863</v>
      </c>
      <c r="O109" s="2">
        <v>243341</v>
      </c>
      <c r="P109" s="8">
        <f t="shared" si="64"/>
        <v>14746464.6</v>
      </c>
      <c r="Q109" s="8">
        <f t="shared" si="65"/>
        <v>827359.4</v>
      </c>
      <c r="R109" s="8">
        <f t="shared" si="66"/>
        <v>170338.69999999998</v>
      </c>
      <c r="S109" s="8">
        <f t="shared" si="67"/>
        <v>1046366.2999999999</v>
      </c>
      <c r="T109" s="8">
        <f t="shared" si="68"/>
        <v>1792506.6023204031</v>
      </c>
      <c r="U109" s="8">
        <f t="shared" si="69"/>
        <v>13092286.691110222</v>
      </c>
      <c r="V109" s="8">
        <f t="shared" si="70"/>
        <v>31675322.293430626</v>
      </c>
    </row>
    <row r="110" spans="1:26" x14ac:dyDescent="0.2">
      <c r="A110" t="s">
        <v>6</v>
      </c>
      <c r="B110" t="s">
        <v>4</v>
      </c>
      <c r="C110" t="s">
        <v>7</v>
      </c>
      <c r="D110">
        <v>115</v>
      </c>
      <c r="E110">
        <v>3854</v>
      </c>
      <c r="F110" s="15">
        <f t="shared" si="61"/>
        <v>45.341176470588238</v>
      </c>
      <c r="G110">
        <v>63.3</v>
      </c>
      <c r="H110">
        <v>3.4</v>
      </c>
      <c r="I110">
        <v>0.7</v>
      </c>
      <c r="J110">
        <v>4.5</v>
      </c>
      <c r="K110" s="15">
        <v>7.4057709982347184</v>
      </c>
      <c r="L110" s="15">
        <v>53.786583663723412</v>
      </c>
      <c r="M110" s="15">
        <f t="shared" si="62"/>
        <v>79.305770998234721</v>
      </c>
      <c r="N110" s="15">
        <f t="shared" si="63"/>
        <v>133.09235466195813</v>
      </c>
      <c r="O110" s="2">
        <v>79286</v>
      </c>
      <c r="P110" s="8">
        <f t="shared" si="64"/>
        <v>5018803.8</v>
      </c>
      <c r="Q110" s="8">
        <f t="shared" si="65"/>
        <v>269572.39999999997</v>
      </c>
      <c r="R110" s="8">
        <f t="shared" si="66"/>
        <v>55500.2</v>
      </c>
      <c r="S110" s="8">
        <f t="shared" si="67"/>
        <v>356787</v>
      </c>
      <c r="T110" s="8">
        <f t="shared" si="68"/>
        <v>587173.95936603786</v>
      </c>
      <c r="U110" s="8">
        <f t="shared" si="69"/>
        <v>4264523.072361974</v>
      </c>
      <c r="V110" s="8">
        <f t="shared" si="70"/>
        <v>10552360.431728013</v>
      </c>
    </row>
    <row r="111" spans="1:26" ht="13.5" thickBot="1" x14ac:dyDescent="0.25">
      <c r="A111" t="s">
        <v>6</v>
      </c>
      <c r="B111" t="s">
        <v>4</v>
      </c>
      <c r="C111" t="s">
        <v>7</v>
      </c>
      <c r="D111">
        <v>125</v>
      </c>
      <c r="E111">
        <v>4047</v>
      </c>
      <c r="F111" s="15">
        <f t="shared" si="61"/>
        <v>47.611764705882351</v>
      </c>
      <c r="G111">
        <v>65.599999999999994</v>
      </c>
      <c r="H111">
        <v>3.5</v>
      </c>
      <c r="I111">
        <v>0.7</v>
      </c>
      <c r="J111">
        <v>4.5999999999999996</v>
      </c>
      <c r="K111" s="15">
        <v>7.0990855306261142</v>
      </c>
      <c r="L111" s="15">
        <v>54.00081031197665</v>
      </c>
      <c r="M111" s="15">
        <f t="shared" si="62"/>
        <v>81.499085530626104</v>
      </c>
      <c r="N111" s="15">
        <f t="shared" si="63"/>
        <v>135.49989584260277</v>
      </c>
      <c r="O111" s="2">
        <v>118070</v>
      </c>
      <c r="P111" s="8">
        <f t="shared" si="64"/>
        <v>7745391.9999999991</v>
      </c>
      <c r="Q111" s="8">
        <f t="shared" si="65"/>
        <v>413245</v>
      </c>
      <c r="R111" s="8">
        <f t="shared" si="66"/>
        <v>82649</v>
      </c>
      <c r="S111" s="8">
        <f t="shared" si="67"/>
        <v>543122</v>
      </c>
      <c r="T111" s="8">
        <f t="shared" si="68"/>
        <v>838189.02860102535</v>
      </c>
      <c r="U111" s="8">
        <f t="shared" si="69"/>
        <v>6375875.6735350834</v>
      </c>
      <c r="V111" s="8">
        <f t="shared" si="70"/>
        <v>15998472.702136111</v>
      </c>
    </row>
    <row r="112" spans="1:26" ht="13.5" thickBot="1" x14ac:dyDescent="0.25">
      <c r="A112" s="6"/>
      <c r="B112" s="6"/>
      <c r="C112" s="6" t="s">
        <v>19</v>
      </c>
      <c r="D112" s="7"/>
      <c r="E112" s="7"/>
      <c r="F112" s="17"/>
      <c r="O112" s="3">
        <f t="shared" ref="O112:U112" si="71">SUM(O98:O111)</f>
        <v>7189923</v>
      </c>
      <c r="P112" s="9">
        <f t="shared" si="71"/>
        <v>305378358.20000005</v>
      </c>
      <c r="Q112" s="9">
        <f t="shared" si="71"/>
        <v>20306388.100000001</v>
      </c>
      <c r="R112" s="9">
        <f t="shared" si="71"/>
        <v>5053133.3000000007</v>
      </c>
      <c r="S112" s="9">
        <f t="shared" si="71"/>
        <v>24687974.599999998</v>
      </c>
      <c r="T112" s="9">
        <f t="shared" si="71"/>
        <v>46602465.527717888</v>
      </c>
      <c r="U112" s="9">
        <f t="shared" si="71"/>
        <v>381206895.12329233</v>
      </c>
      <c r="V112" s="10">
        <f t="shared" ref="V112" si="72">SUM(P112:U112)</f>
        <v>783235214.85101032</v>
      </c>
      <c r="W112" s="20">
        <f>V112/O112</f>
        <v>108.93513252520373</v>
      </c>
    </row>
    <row r="113" spans="1:22" ht="16.5" thickTop="1" thickBot="1" x14ac:dyDescent="0.25">
      <c r="C113" s="73" t="s">
        <v>40</v>
      </c>
      <c r="D113" s="74"/>
      <c r="E113" s="74"/>
      <c r="F113" s="75"/>
      <c r="O113" s="2"/>
      <c r="P113" s="28">
        <f>P112/O112</f>
        <v>42.473105511700204</v>
      </c>
      <c r="Q113" s="22">
        <f>Q112/O112</f>
        <v>2.8242845020732492</v>
      </c>
      <c r="R113" s="22">
        <f>R112/O112</f>
        <v>0.70280770739825738</v>
      </c>
      <c r="S113" s="22">
        <f>S112/O112</f>
        <v>3.4336910979436075</v>
      </c>
      <c r="T113" s="22">
        <f>T112/O112</f>
        <v>6.4816362466910826</v>
      </c>
      <c r="U113" s="29">
        <f>U112/O112</f>
        <v>53.019607459397314</v>
      </c>
      <c r="V113" s="23">
        <f>V112/O112</f>
        <v>108.93513252520373</v>
      </c>
    </row>
    <row r="114" spans="1:22" ht="15.75" thickBot="1" x14ac:dyDescent="0.25">
      <c r="C114" s="76" t="s">
        <v>41</v>
      </c>
      <c r="D114" s="77"/>
      <c r="E114" s="77"/>
      <c r="F114" s="78"/>
      <c r="O114" s="2"/>
      <c r="P114" s="30">
        <f>P112/V112</f>
        <v>0.38989354974046991</v>
      </c>
      <c r="Q114" s="24">
        <f>Q112/V112</f>
        <v>2.5926296104884346E-2</v>
      </c>
      <c r="R114" s="24">
        <f>R112/V112</f>
        <v>6.4516165823330926E-3</v>
      </c>
      <c r="S114" s="24">
        <f>S112/V112</f>
        <v>3.1520511503937206E-2</v>
      </c>
      <c r="T114" s="24">
        <f>T112/V112</f>
        <v>5.949996200896402E-2</v>
      </c>
      <c r="U114" s="25">
        <f>U112/V112</f>
        <v>0.48670806405941131</v>
      </c>
      <c r="V114" s="26">
        <f>SUM(P114:U114)</f>
        <v>1</v>
      </c>
    </row>
    <row r="115" spans="1:22" x14ac:dyDescent="0.2">
      <c r="O115" s="4"/>
    </row>
    <row r="116" spans="1:22" x14ac:dyDescent="0.2">
      <c r="A116" t="s">
        <v>3</v>
      </c>
      <c r="B116" t="s">
        <v>4</v>
      </c>
      <c r="C116" t="s">
        <v>5</v>
      </c>
      <c r="D116">
        <v>0</v>
      </c>
      <c r="E116">
        <v>0</v>
      </c>
      <c r="F116" s="15">
        <f>E116/85</f>
        <v>0</v>
      </c>
      <c r="G116">
        <v>0</v>
      </c>
      <c r="H116">
        <v>0</v>
      </c>
      <c r="I116">
        <v>0.8</v>
      </c>
      <c r="J116">
        <v>7.6</v>
      </c>
      <c r="K116" s="15">
        <v>7.3120567440993529</v>
      </c>
      <c r="L116" s="15">
        <v>49.740326682651151</v>
      </c>
      <c r="M116" s="15">
        <f>SUM(G116:K116)</f>
        <v>15.712056744099353</v>
      </c>
      <c r="N116" s="15">
        <f>L116+M116</f>
        <v>65.452383426750501</v>
      </c>
      <c r="O116" s="2"/>
      <c r="P116" s="8">
        <f t="shared" ref="P116:U116" si="73">($O116*G116)</f>
        <v>0</v>
      </c>
      <c r="Q116" s="8">
        <f t="shared" si="73"/>
        <v>0</v>
      </c>
      <c r="R116" s="8">
        <f t="shared" si="73"/>
        <v>0</v>
      </c>
      <c r="S116" s="8">
        <f t="shared" si="73"/>
        <v>0</v>
      </c>
      <c r="T116" s="8">
        <f t="shared" si="73"/>
        <v>0</v>
      </c>
      <c r="U116" s="8">
        <f t="shared" si="73"/>
        <v>0</v>
      </c>
      <c r="V116" s="8">
        <f>SUM(P116:U116)</f>
        <v>0</v>
      </c>
    </row>
    <row r="117" spans="1:22" x14ac:dyDescent="0.2">
      <c r="A117" t="s">
        <v>3</v>
      </c>
      <c r="B117" t="s">
        <v>4</v>
      </c>
      <c r="C117" t="s">
        <v>5</v>
      </c>
      <c r="D117">
        <v>5</v>
      </c>
      <c r="E117">
        <v>0</v>
      </c>
      <c r="F117" s="15">
        <f t="shared" ref="F117:F129" si="74">E117/85</f>
        <v>0</v>
      </c>
      <c r="G117">
        <v>2.7</v>
      </c>
      <c r="H117">
        <v>0.2</v>
      </c>
      <c r="I117">
        <v>0.9</v>
      </c>
      <c r="J117">
        <v>5.2</v>
      </c>
      <c r="K117" s="15">
        <v>5.985549454655624</v>
      </c>
      <c r="L117" s="15">
        <v>50.215032269085754</v>
      </c>
      <c r="M117" s="15">
        <f t="shared" ref="M117:M129" si="75">SUM(G117:K117)</f>
        <v>14.985549454655624</v>
      </c>
      <c r="N117" s="15">
        <f t="shared" ref="N117:N129" si="76">L117+M117</f>
        <v>65.200581723741379</v>
      </c>
      <c r="O117" s="2">
        <v>96854</v>
      </c>
      <c r="P117" s="8">
        <f t="shared" ref="P117:P129" si="77">($O117*G117)</f>
        <v>261505.80000000002</v>
      </c>
      <c r="Q117" s="8">
        <f t="shared" ref="Q117:Q129" si="78">($O117*H117)</f>
        <v>19370.8</v>
      </c>
      <c r="R117" s="8">
        <f t="shared" ref="R117:R129" si="79">($O117*I117)</f>
        <v>87168.6</v>
      </c>
      <c r="S117" s="8">
        <f t="shared" ref="S117:S129" si="80">($O117*J117)</f>
        <v>503640.8</v>
      </c>
      <c r="T117" s="8">
        <f t="shared" ref="T117:T129" si="81">($O117*K117)</f>
        <v>579724.40688121587</v>
      </c>
      <c r="U117" s="8">
        <f t="shared" ref="U117:U129" si="82">($O117*L117)</f>
        <v>4863526.7353900317</v>
      </c>
      <c r="V117" s="8">
        <f t="shared" ref="V117:V129" si="83">SUM(P117:U117)</f>
        <v>6314937.1422712477</v>
      </c>
    </row>
    <row r="118" spans="1:22" x14ac:dyDescent="0.2">
      <c r="A118" t="s">
        <v>3</v>
      </c>
      <c r="B118" t="s">
        <v>4</v>
      </c>
      <c r="C118" t="s">
        <v>5</v>
      </c>
      <c r="D118">
        <v>15</v>
      </c>
      <c r="E118">
        <v>184</v>
      </c>
      <c r="F118" s="15">
        <f t="shared" si="74"/>
        <v>2.164705882352941</v>
      </c>
      <c r="G118">
        <v>8.6</v>
      </c>
      <c r="H118">
        <v>0.7</v>
      </c>
      <c r="I118">
        <v>0.9</v>
      </c>
      <c r="J118">
        <v>2.9</v>
      </c>
      <c r="K118" s="15">
        <v>6.487025784015219</v>
      </c>
      <c r="L118" s="15">
        <v>48.039832853311701</v>
      </c>
      <c r="M118" s="15">
        <f t="shared" si="75"/>
        <v>19.587025784015218</v>
      </c>
      <c r="N118" s="15">
        <f t="shared" si="76"/>
        <v>67.626858637326919</v>
      </c>
      <c r="O118" s="2">
        <v>79472</v>
      </c>
      <c r="P118" s="8">
        <f t="shared" si="77"/>
        <v>683459.2</v>
      </c>
      <c r="Q118" s="8">
        <f t="shared" si="78"/>
        <v>55630.399999999994</v>
      </c>
      <c r="R118" s="8">
        <f t="shared" si="79"/>
        <v>71524.800000000003</v>
      </c>
      <c r="S118" s="8">
        <f t="shared" si="80"/>
        <v>230468.8</v>
      </c>
      <c r="T118" s="8">
        <f t="shared" si="81"/>
        <v>515536.91310725751</v>
      </c>
      <c r="U118" s="8">
        <f t="shared" si="82"/>
        <v>3817821.5965183876</v>
      </c>
      <c r="V118" s="8">
        <f t="shared" si="83"/>
        <v>5374441.7096256446</v>
      </c>
    </row>
    <row r="119" spans="1:22" x14ac:dyDescent="0.2">
      <c r="A119" t="s">
        <v>3</v>
      </c>
      <c r="B119" t="s">
        <v>4</v>
      </c>
      <c r="C119" t="s">
        <v>5</v>
      </c>
      <c r="D119">
        <v>25</v>
      </c>
      <c r="E119">
        <v>483</v>
      </c>
      <c r="F119" s="15">
        <f t="shared" si="74"/>
        <v>5.6823529411764708</v>
      </c>
      <c r="G119">
        <v>14.6</v>
      </c>
      <c r="H119">
        <v>1.2</v>
      </c>
      <c r="I119">
        <v>0.8</v>
      </c>
      <c r="J119">
        <v>2.1</v>
      </c>
      <c r="K119" s="15">
        <v>6.7226105277782491</v>
      </c>
      <c r="L119" s="15">
        <v>49.509397780346703</v>
      </c>
      <c r="M119" s="15">
        <f t="shared" si="75"/>
        <v>25.422610527778247</v>
      </c>
      <c r="N119" s="15">
        <f t="shared" si="76"/>
        <v>74.932008308124949</v>
      </c>
      <c r="O119" s="2">
        <v>268616</v>
      </c>
      <c r="P119" s="8">
        <f t="shared" si="77"/>
        <v>3921793.6</v>
      </c>
      <c r="Q119" s="8">
        <f t="shared" si="78"/>
        <v>322339.20000000001</v>
      </c>
      <c r="R119" s="8">
        <f t="shared" si="79"/>
        <v>214892.80000000002</v>
      </c>
      <c r="S119" s="8">
        <f t="shared" si="80"/>
        <v>564093.6</v>
      </c>
      <c r="T119" s="8">
        <f t="shared" si="81"/>
        <v>1805800.7495296821</v>
      </c>
      <c r="U119" s="8">
        <f t="shared" si="82"/>
        <v>13299016.394165609</v>
      </c>
      <c r="V119" s="8">
        <f t="shared" si="83"/>
        <v>20127936.34369529</v>
      </c>
    </row>
    <row r="120" spans="1:22" x14ac:dyDescent="0.2">
      <c r="A120" t="s">
        <v>3</v>
      </c>
      <c r="B120" t="s">
        <v>4</v>
      </c>
      <c r="C120" t="s">
        <v>5</v>
      </c>
      <c r="D120">
        <v>35</v>
      </c>
      <c r="E120">
        <v>835</v>
      </c>
      <c r="F120" s="15">
        <f t="shared" si="74"/>
        <v>9.8235294117647065</v>
      </c>
      <c r="G120">
        <v>20.3</v>
      </c>
      <c r="H120">
        <v>1.5</v>
      </c>
      <c r="I120">
        <v>0.8</v>
      </c>
      <c r="J120">
        <v>2</v>
      </c>
      <c r="K120" s="15">
        <v>7.1996104514919255</v>
      </c>
      <c r="L120" s="15">
        <v>49.321049139102442</v>
      </c>
      <c r="M120" s="15">
        <f t="shared" si="75"/>
        <v>31.799610451491926</v>
      </c>
      <c r="N120" s="15">
        <f t="shared" si="76"/>
        <v>81.120659590594371</v>
      </c>
      <c r="O120" s="2">
        <v>317639</v>
      </c>
      <c r="P120" s="8">
        <f t="shared" si="77"/>
        <v>6448071.7000000002</v>
      </c>
      <c r="Q120" s="8">
        <f t="shared" si="78"/>
        <v>476458.5</v>
      </c>
      <c r="R120" s="8">
        <f t="shared" si="79"/>
        <v>254111.2</v>
      </c>
      <c r="S120" s="8">
        <f t="shared" si="80"/>
        <v>635278</v>
      </c>
      <c r="T120" s="8">
        <f t="shared" si="81"/>
        <v>2286877.0642014439</v>
      </c>
      <c r="U120" s="8">
        <f t="shared" si="82"/>
        <v>15666288.727495361</v>
      </c>
      <c r="V120" s="8">
        <f t="shared" si="83"/>
        <v>25767085.191696808</v>
      </c>
    </row>
    <row r="121" spans="1:22" x14ac:dyDescent="0.2">
      <c r="A121" t="s">
        <v>3</v>
      </c>
      <c r="B121" t="s">
        <v>4</v>
      </c>
      <c r="C121" t="s">
        <v>5</v>
      </c>
      <c r="D121">
        <v>45</v>
      </c>
      <c r="E121">
        <v>1210</v>
      </c>
      <c r="F121" s="15">
        <f t="shared" si="74"/>
        <v>14.235294117647058</v>
      </c>
      <c r="G121">
        <v>25.4</v>
      </c>
      <c r="H121">
        <v>1.9</v>
      </c>
      <c r="I121">
        <v>0.8</v>
      </c>
      <c r="J121">
        <v>2.2000000000000002</v>
      </c>
      <c r="K121" s="15">
        <v>7.2231354006104258</v>
      </c>
      <c r="L121" s="15">
        <v>49.248525872733431</v>
      </c>
      <c r="M121" s="15">
        <f t="shared" si="75"/>
        <v>37.523135400610421</v>
      </c>
      <c r="N121" s="15">
        <f t="shared" si="76"/>
        <v>86.771661273343852</v>
      </c>
      <c r="O121" s="2">
        <v>231704</v>
      </c>
      <c r="P121" s="8">
        <f t="shared" si="77"/>
        <v>5885281.5999999996</v>
      </c>
      <c r="Q121" s="8">
        <f t="shared" si="78"/>
        <v>440237.6</v>
      </c>
      <c r="R121" s="8">
        <f t="shared" si="79"/>
        <v>185363.20000000001</v>
      </c>
      <c r="S121" s="8">
        <f t="shared" si="80"/>
        <v>509748.80000000005</v>
      </c>
      <c r="T121" s="8">
        <f t="shared" si="81"/>
        <v>1673629.3648630381</v>
      </c>
      <c r="U121" s="8">
        <f t="shared" si="82"/>
        <v>11411080.438815827</v>
      </c>
      <c r="V121" s="8">
        <f t="shared" si="83"/>
        <v>20105341.003678866</v>
      </c>
    </row>
    <row r="122" spans="1:22" x14ac:dyDescent="0.2">
      <c r="A122" t="s">
        <v>3</v>
      </c>
      <c r="B122" t="s">
        <v>4</v>
      </c>
      <c r="C122" t="s">
        <v>5</v>
      </c>
      <c r="D122">
        <v>55</v>
      </c>
      <c r="E122">
        <v>1607</v>
      </c>
      <c r="F122" s="15">
        <f t="shared" si="74"/>
        <v>18.905882352941177</v>
      </c>
      <c r="G122">
        <v>30.4</v>
      </c>
      <c r="H122">
        <v>2.1</v>
      </c>
      <c r="I122">
        <v>0.8</v>
      </c>
      <c r="J122">
        <v>2.4</v>
      </c>
      <c r="K122" s="15">
        <v>7.1166787404051028</v>
      </c>
      <c r="L122" s="15">
        <v>49.368035785194174</v>
      </c>
      <c r="M122" s="15">
        <f t="shared" si="75"/>
        <v>42.816678740405095</v>
      </c>
      <c r="N122" s="15">
        <f t="shared" si="76"/>
        <v>92.184714525599276</v>
      </c>
      <c r="O122" s="2">
        <v>266552</v>
      </c>
      <c r="P122" s="8">
        <f t="shared" si="77"/>
        <v>8103180.7999999998</v>
      </c>
      <c r="Q122" s="8">
        <f t="shared" si="78"/>
        <v>559759.20000000007</v>
      </c>
      <c r="R122" s="8">
        <f t="shared" si="79"/>
        <v>213241.60000000001</v>
      </c>
      <c r="S122" s="8">
        <f t="shared" si="80"/>
        <v>639724.79999999993</v>
      </c>
      <c r="T122" s="8">
        <f t="shared" si="81"/>
        <v>1896964.9516124609</v>
      </c>
      <c r="U122" s="8">
        <f t="shared" si="82"/>
        <v>13159148.674615078</v>
      </c>
      <c r="V122" s="8">
        <f t="shared" si="83"/>
        <v>24572020.026227541</v>
      </c>
    </row>
    <row r="123" spans="1:22" x14ac:dyDescent="0.2">
      <c r="A123" t="s">
        <v>3</v>
      </c>
      <c r="B123" t="s">
        <v>4</v>
      </c>
      <c r="C123" t="s">
        <v>5</v>
      </c>
      <c r="D123">
        <v>65</v>
      </c>
      <c r="E123">
        <v>2025</v>
      </c>
      <c r="F123" s="15">
        <f t="shared" si="74"/>
        <v>23.823529411764707</v>
      </c>
      <c r="G123">
        <v>35.4</v>
      </c>
      <c r="H123">
        <v>2.4</v>
      </c>
      <c r="I123">
        <v>0.8</v>
      </c>
      <c r="J123">
        <v>2.8</v>
      </c>
      <c r="K123" s="15">
        <v>7.3641070779654942</v>
      </c>
      <c r="L123" s="15">
        <v>49.708956671901142</v>
      </c>
      <c r="M123" s="15">
        <f t="shared" si="75"/>
        <v>48.764107077965484</v>
      </c>
      <c r="N123" s="15">
        <f t="shared" si="76"/>
        <v>98.473063749866625</v>
      </c>
      <c r="O123" s="2">
        <v>208505</v>
      </c>
      <c r="P123" s="8">
        <f t="shared" si="77"/>
        <v>7381077</v>
      </c>
      <c r="Q123" s="8">
        <f t="shared" si="78"/>
        <v>500412</v>
      </c>
      <c r="R123" s="8">
        <f t="shared" si="79"/>
        <v>166804</v>
      </c>
      <c r="S123" s="8">
        <f t="shared" si="80"/>
        <v>583814</v>
      </c>
      <c r="T123" s="8">
        <f t="shared" si="81"/>
        <v>1535453.1462911954</v>
      </c>
      <c r="U123" s="8">
        <f t="shared" si="82"/>
        <v>10364566.010874748</v>
      </c>
      <c r="V123" s="8">
        <f t="shared" si="83"/>
        <v>20532126.157165945</v>
      </c>
    </row>
    <row r="124" spans="1:22" x14ac:dyDescent="0.2">
      <c r="A124" t="s">
        <v>3</v>
      </c>
      <c r="B124" t="s">
        <v>4</v>
      </c>
      <c r="C124" t="s">
        <v>5</v>
      </c>
      <c r="D124">
        <v>75</v>
      </c>
      <c r="E124">
        <v>2466</v>
      </c>
      <c r="F124" s="15">
        <f t="shared" si="74"/>
        <v>29.011764705882353</v>
      </c>
      <c r="G124">
        <v>40.5</v>
      </c>
      <c r="H124">
        <v>2.6</v>
      </c>
      <c r="I124">
        <v>0.8</v>
      </c>
      <c r="J124">
        <v>3.2</v>
      </c>
      <c r="K124" s="15">
        <v>7.2840056307430912</v>
      </c>
      <c r="L124" s="15">
        <v>48.680961583194424</v>
      </c>
      <c r="M124" s="15">
        <f t="shared" si="75"/>
        <v>54.38400563074309</v>
      </c>
      <c r="N124" s="15">
        <f t="shared" si="76"/>
        <v>103.06496721393751</v>
      </c>
      <c r="O124" s="2">
        <v>187444</v>
      </c>
      <c r="P124" s="8">
        <f t="shared" si="77"/>
        <v>7591482</v>
      </c>
      <c r="Q124" s="8">
        <f t="shared" si="78"/>
        <v>487354.4</v>
      </c>
      <c r="R124" s="8">
        <f t="shared" si="79"/>
        <v>149955.20000000001</v>
      </c>
      <c r="S124" s="8">
        <f t="shared" si="80"/>
        <v>599820.80000000005</v>
      </c>
      <c r="T124" s="8">
        <f t="shared" si="81"/>
        <v>1365343.1514490079</v>
      </c>
      <c r="U124" s="8">
        <f t="shared" si="82"/>
        <v>9124954.1630002949</v>
      </c>
      <c r="V124" s="8">
        <f t="shared" si="83"/>
        <v>19318909.714449301</v>
      </c>
    </row>
    <row r="125" spans="1:22" x14ac:dyDescent="0.2">
      <c r="A125" t="s">
        <v>3</v>
      </c>
      <c r="B125" t="s">
        <v>4</v>
      </c>
      <c r="C125" t="s">
        <v>5</v>
      </c>
      <c r="D125">
        <v>85</v>
      </c>
      <c r="E125">
        <v>2929</v>
      </c>
      <c r="F125" s="15">
        <f t="shared" si="74"/>
        <v>34.458823529411767</v>
      </c>
      <c r="G125">
        <v>45.6</v>
      </c>
      <c r="H125">
        <v>2.9</v>
      </c>
      <c r="I125">
        <v>0.8</v>
      </c>
      <c r="J125">
        <v>3.6</v>
      </c>
      <c r="K125" s="15">
        <v>7.5568347482263478</v>
      </c>
      <c r="L125" s="15">
        <v>51.252966645558672</v>
      </c>
      <c r="M125" s="15">
        <f t="shared" si="75"/>
        <v>60.456834748226349</v>
      </c>
      <c r="N125" s="15">
        <f t="shared" si="76"/>
        <v>111.70980139378503</v>
      </c>
      <c r="O125" s="2">
        <v>150436</v>
      </c>
      <c r="P125" s="8">
        <f t="shared" si="77"/>
        <v>6859881.6000000006</v>
      </c>
      <c r="Q125" s="8">
        <f t="shared" si="78"/>
        <v>436264.39999999997</v>
      </c>
      <c r="R125" s="8">
        <f t="shared" si="79"/>
        <v>120348.8</v>
      </c>
      <c r="S125" s="8">
        <f t="shared" si="80"/>
        <v>541569.6</v>
      </c>
      <c r="T125" s="8">
        <f t="shared" si="81"/>
        <v>1136819.9921841789</v>
      </c>
      <c r="U125" s="8">
        <f t="shared" si="82"/>
        <v>7710291.2902912647</v>
      </c>
      <c r="V125" s="8">
        <f t="shared" si="83"/>
        <v>16805175.682475444</v>
      </c>
    </row>
    <row r="126" spans="1:22" x14ac:dyDescent="0.2">
      <c r="A126" t="s">
        <v>3</v>
      </c>
      <c r="B126" t="s">
        <v>4</v>
      </c>
      <c r="C126" t="s">
        <v>5</v>
      </c>
      <c r="D126">
        <v>95</v>
      </c>
      <c r="E126">
        <v>3414</v>
      </c>
      <c r="F126" s="15">
        <f t="shared" si="74"/>
        <v>40.164705882352941</v>
      </c>
      <c r="G126">
        <v>50.8</v>
      </c>
      <c r="H126">
        <v>3.1</v>
      </c>
      <c r="I126">
        <v>0.8</v>
      </c>
      <c r="J126">
        <v>4</v>
      </c>
      <c r="K126" s="15">
        <v>7.5283447860230783</v>
      </c>
      <c r="L126" s="15">
        <v>51.29266679394545</v>
      </c>
      <c r="M126" s="15">
        <f t="shared" si="75"/>
        <v>66.228344786023072</v>
      </c>
      <c r="N126" s="15">
        <f t="shared" si="76"/>
        <v>117.52101157996853</v>
      </c>
      <c r="O126" s="2">
        <v>55452</v>
      </c>
      <c r="P126" s="8">
        <f t="shared" si="77"/>
        <v>2816961.5999999996</v>
      </c>
      <c r="Q126" s="8">
        <f t="shared" si="78"/>
        <v>171901.2</v>
      </c>
      <c r="R126" s="8">
        <f t="shared" si="79"/>
        <v>44361.600000000006</v>
      </c>
      <c r="S126" s="8">
        <f t="shared" si="80"/>
        <v>221808</v>
      </c>
      <c r="T126" s="8">
        <f t="shared" si="81"/>
        <v>417461.77507455176</v>
      </c>
      <c r="U126" s="8">
        <f t="shared" si="82"/>
        <v>2844280.9590578633</v>
      </c>
      <c r="V126" s="8">
        <f t="shared" si="83"/>
        <v>6516775.1341324151</v>
      </c>
    </row>
    <row r="127" spans="1:22" x14ac:dyDescent="0.2">
      <c r="A127" t="s">
        <v>3</v>
      </c>
      <c r="B127" t="s">
        <v>4</v>
      </c>
      <c r="C127" t="s">
        <v>5</v>
      </c>
      <c r="D127">
        <v>105</v>
      </c>
      <c r="E127">
        <v>3921</v>
      </c>
      <c r="F127" s="15">
        <f t="shared" si="74"/>
        <v>46.129411764705885</v>
      </c>
      <c r="G127">
        <v>56</v>
      </c>
      <c r="H127">
        <v>3.3</v>
      </c>
      <c r="I127">
        <v>0.8</v>
      </c>
      <c r="J127">
        <v>4.4000000000000004</v>
      </c>
      <c r="K127" s="15">
        <v>7.8193871070495469</v>
      </c>
      <c r="L127" s="15">
        <v>52.350453684571349</v>
      </c>
      <c r="M127" s="15">
        <f t="shared" si="75"/>
        <v>72.31938710704955</v>
      </c>
      <c r="N127" s="15">
        <f t="shared" si="76"/>
        <v>124.6698407916209</v>
      </c>
      <c r="O127" s="2">
        <v>30408</v>
      </c>
      <c r="P127" s="8">
        <f t="shared" si="77"/>
        <v>1702848</v>
      </c>
      <c r="Q127" s="8">
        <f t="shared" si="78"/>
        <v>100346.4</v>
      </c>
      <c r="R127" s="8">
        <f t="shared" si="79"/>
        <v>24326.400000000001</v>
      </c>
      <c r="S127" s="8">
        <f t="shared" si="80"/>
        <v>133795.20000000001</v>
      </c>
      <c r="T127" s="8">
        <f t="shared" si="81"/>
        <v>237771.92315116263</v>
      </c>
      <c r="U127" s="8">
        <f t="shared" si="82"/>
        <v>1591872.5956404456</v>
      </c>
      <c r="V127" s="8">
        <f t="shared" si="83"/>
        <v>3790960.518791608</v>
      </c>
    </row>
    <row r="128" spans="1:22" x14ac:dyDescent="0.2">
      <c r="A128" t="s">
        <v>3</v>
      </c>
      <c r="B128" t="s">
        <v>4</v>
      </c>
      <c r="C128" t="s">
        <v>5</v>
      </c>
      <c r="D128">
        <v>115</v>
      </c>
      <c r="E128">
        <v>4450</v>
      </c>
      <c r="F128" s="15">
        <f t="shared" si="74"/>
        <v>52.352941176470587</v>
      </c>
      <c r="G128">
        <v>61.4</v>
      </c>
      <c r="H128">
        <v>3.5</v>
      </c>
      <c r="I128">
        <v>0.8</v>
      </c>
      <c r="J128">
        <v>4.8</v>
      </c>
      <c r="K128" s="15">
        <v>7.2664625335410049</v>
      </c>
      <c r="L128" s="15">
        <v>50.006187717424829</v>
      </c>
      <c r="M128" s="15">
        <f t="shared" si="75"/>
        <v>77.766462533541002</v>
      </c>
      <c r="N128" s="15">
        <f t="shared" si="76"/>
        <v>127.77265025096582</v>
      </c>
      <c r="O128" s="2">
        <v>20978</v>
      </c>
      <c r="P128" s="8">
        <f t="shared" si="77"/>
        <v>1288049.2</v>
      </c>
      <c r="Q128" s="8">
        <f t="shared" si="78"/>
        <v>73423</v>
      </c>
      <c r="R128" s="8">
        <f t="shared" si="79"/>
        <v>16782.400000000001</v>
      </c>
      <c r="S128" s="8">
        <f t="shared" si="80"/>
        <v>100694.39999999999</v>
      </c>
      <c r="T128" s="8">
        <f t="shared" si="81"/>
        <v>152435.8510286232</v>
      </c>
      <c r="U128" s="8">
        <f t="shared" si="82"/>
        <v>1049029.8059361381</v>
      </c>
      <c r="V128" s="8">
        <f t="shared" si="83"/>
        <v>2680414.6569647612</v>
      </c>
    </row>
    <row r="129" spans="1:23" ht="13.5" thickBot="1" x14ac:dyDescent="0.25">
      <c r="A129" t="s">
        <v>3</v>
      </c>
      <c r="B129" t="s">
        <v>4</v>
      </c>
      <c r="C129" t="s">
        <v>5</v>
      </c>
      <c r="D129">
        <v>125</v>
      </c>
      <c r="E129">
        <v>5001</v>
      </c>
      <c r="F129" s="15">
        <f t="shared" si="74"/>
        <v>58.835294117647059</v>
      </c>
      <c r="G129">
        <v>66.8</v>
      </c>
      <c r="H129">
        <v>3.8</v>
      </c>
      <c r="I129">
        <v>0.8</v>
      </c>
      <c r="J129">
        <v>5.2</v>
      </c>
      <c r="K129" s="15">
        <v>6.8545836661973292</v>
      </c>
      <c r="L129" s="15">
        <v>51.849081823842972</v>
      </c>
      <c r="M129" s="15">
        <f t="shared" si="75"/>
        <v>83.454583666197323</v>
      </c>
      <c r="N129" s="15">
        <f t="shared" si="76"/>
        <v>135.30366549004029</v>
      </c>
      <c r="O129" s="2">
        <v>0</v>
      </c>
      <c r="P129" s="8">
        <f t="shared" si="77"/>
        <v>0</v>
      </c>
      <c r="Q129" s="8">
        <f t="shared" si="78"/>
        <v>0</v>
      </c>
      <c r="R129" s="8">
        <f t="shared" si="79"/>
        <v>0</v>
      </c>
      <c r="S129" s="8">
        <f t="shared" si="80"/>
        <v>0</v>
      </c>
      <c r="T129" s="8">
        <f t="shared" si="81"/>
        <v>0</v>
      </c>
      <c r="U129" s="8">
        <f t="shared" si="82"/>
        <v>0</v>
      </c>
      <c r="V129" s="8">
        <f t="shared" si="83"/>
        <v>0</v>
      </c>
    </row>
    <row r="130" spans="1:23" ht="13.5" thickBot="1" x14ac:dyDescent="0.25">
      <c r="A130" s="6"/>
      <c r="B130" s="6"/>
      <c r="C130" s="6" t="s">
        <v>19</v>
      </c>
      <c r="D130" s="7"/>
      <c r="E130" s="7"/>
      <c r="F130" s="17"/>
      <c r="O130" s="3">
        <f t="shared" ref="O130:U130" si="84">SUM(O116:O129)</f>
        <v>1914060</v>
      </c>
      <c r="P130" s="9">
        <f t="shared" si="84"/>
        <v>52943592.100000009</v>
      </c>
      <c r="Q130" s="9">
        <f t="shared" si="84"/>
        <v>3643497.1</v>
      </c>
      <c r="R130" s="9">
        <f t="shared" si="84"/>
        <v>1548880.6</v>
      </c>
      <c r="S130" s="9">
        <f t="shared" si="84"/>
        <v>5264456.8</v>
      </c>
      <c r="T130" s="9">
        <f t="shared" si="84"/>
        <v>13603819.289373817</v>
      </c>
      <c r="U130" s="9">
        <f t="shared" si="84"/>
        <v>94901877.391801074</v>
      </c>
      <c r="V130" s="10">
        <f t="shared" ref="V130" si="85">SUM(P130:U130)</f>
        <v>171906123.2811749</v>
      </c>
      <c r="W130" s="20">
        <f>V130/O130</f>
        <v>89.812295999694314</v>
      </c>
    </row>
    <row r="131" spans="1:23" ht="16.5" thickTop="1" thickBot="1" x14ac:dyDescent="0.25">
      <c r="C131" s="73" t="s">
        <v>40</v>
      </c>
      <c r="D131" s="74"/>
      <c r="E131" s="74"/>
      <c r="F131" s="75"/>
      <c r="O131" s="2"/>
      <c r="P131" s="28">
        <f>P130/O130</f>
        <v>27.660361796390923</v>
      </c>
      <c r="Q131" s="22">
        <f>Q130/O130</f>
        <v>1.9035438283021431</v>
      </c>
      <c r="R131" s="22">
        <f>R130/O130</f>
        <v>0.80921214590974166</v>
      </c>
      <c r="S131" s="22">
        <f>S130/O130</f>
        <v>2.7504136756423518</v>
      </c>
      <c r="T131" s="22">
        <f>T130/O130</f>
        <v>7.1073107893032699</v>
      </c>
      <c r="U131" s="29">
        <f>U130/O130</f>
        <v>49.581453764145884</v>
      </c>
      <c r="V131" s="23">
        <f>V130/O130</f>
        <v>89.812295999694314</v>
      </c>
    </row>
    <row r="132" spans="1:23" ht="15.75" thickBot="1" x14ac:dyDescent="0.25">
      <c r="C132" s="76" t="s">
        <v>41</v>
      </c>
      <c r="D132" s="77"/>
      <c r="E132" s="77"/>
      <c r="F132" s="78"/>
      <c r="O132" s="2"/>
      <c r="P132" s="30">
        <f>P130/V130</f>
        <v>0.30797967570593082</v>
      </c>
      <c r="Q132" s="24">
        <f>Q130/V130</f>
        <v>2.1194690627980628E-2</v>
      </c>
      <c r="R132" s="24">
        <f>R130/V130</f>
        <v>9.0100373996952025E-3</v>
      </c>
      <c r="S132" s="24">
        <f>S130/V130</f>
        <v>3.062402141073994E-2</v>
      </c>
      <c r="T132" s="24">
        <f>T130/V130</f>
        <v>7.9135164179829687E-2</v>
      </c>
      <c r="U132" s="25">
        <f>U130/V130</f>
        <v>0.55205641067582378</v>
      </c>
      <c r="V132" s="26">
        <f>SUM(P132:U132)</f>
        <v>1</v>
      </c>
    </row>
    <row r="133" spans="1:23" ht="13.5" thickBot="1" x14ac:dyDescent="0.25">
      <c r="O133" s="2"/>
    </row>
    <row r="134" spans="1:23" ht="16.5" thickBot="1" x14ac:dyDescent="0.3">
      <c r="A134" s="14"/>
      <c r="B134" s="14"/>
      <c r="C134" s="79" t="s">
        <v>20</v>
      </c>
      <c r="D134" s="80"/>
      <c r="E134" s="80"/>
      <c r="F134" s="81"/>
      <c r="G134" s="31"/>
      <c r="H134" s="31"/>
      <c r="I134" s="31"/>
      <c r="J134" s="31"/>
      <c r="K134" s="31"/>
      <c r="L134" s="31"/>
      <c r="M134" s="32"/>
      <c r="N134" s="32"/>
      <c r="O134" s="5">
        <f>O22+O40+O58+O76+O94+O112+O130</f>
        <v>17566727</v>
      </c>
      <c r="P134" s="50">
        <f t="shared" ref="P134:V134" si="86">P22+P40+P58+P76+P94+P112+P130</f>
        <v>619337924.60000014</v>
      </c>
      <c r="Q134" s="52">
        <f t="shared" si="86"/>
        <v>43220106.800000004</v>
      </c>
      <c r="R134" s="50">
        <f t="shared" si="86"/>
        <v>11748697.6</v>
      </c>
      <c r="S134" s="52">
        <f t="shared" si="86"/>
        <v>57147297.199999988</v>
      </c>
      <c r="T134" s="51">
        <f t="shared" si="86"/>
        <v>113806007.01627533</v>
      </c>
      <c r="U134" s="55">
        <f t="shared" si="86"/>
        <v>912387826.78523183</v>
      </c>
      <c r="V134" s="33">
        <f t="shared" si="86"/>
        <v>1757647860.0015073</v>
      </c>
      <c r="W134" s="20">
        <f>V134/O134</f>
        <v>100.05551176388791</v>
      </c>
    </row>
    <row r="135" spans="1:23" ht="15.75" thickBot="1" x14ac:dyDescent="0.25">
      <c r="C135" s="73" t="s">
        <v>40</v>
      </c>
      <c r="D135" s="74"/>
      <c r="E135" s="74"/>
      <c r="F135" s="75"/>
      <c r="G135" s="34"/>
      <c r="H135" s="34"/>
      <c r="I135" s="34"/>
      <c r="J135" s="34"/>
      <c r="K135" s="34"/>
      <c r="L135" s="34"/>
      <c r="M135" s="34"/>
      <c r="N135" s="34"/>
      <c r="O135" s="35"/>
      <c r="P135" s="28">
        <f>P134/O134</f>
        <v>35.256307256326131</v>
      </c>
      <c r="Q135" s="22">
        <f>Q134/O134</f>
        <v>2.4603391855523231</v>
      </c>
      <c r="R135" s="22">
        <f>R134/O134</f>
        <v>0.66880401795963473</v>
      </c>
      <c r="S135" s="22">
        <f>S134/O134</f>
        <v>3.2531556504521295</v>
      </c>
      <c r="T135" s="22">
        <f>T134/O134</f>
        <v>6.4784980728780797</v>
      </c>
      <c r="U135" s="29">
        <f>U134/O134</f>
        <v>51.938407580719606</v>
      </c>
      <c r="V135" s="23">
        <f>V134/O134</f>
        <v>100.05551176388791</v>
      </c>
    </row>
    <row r="136" spans="1:23" ht="15.75" thickBot="1" x14ac:dyDescent="0.25">
      <c r="C136" s="76" t="s">
        <v>41</v>
      </c>
      <c r="D136" s="77"/>
      <c r="E136" s="77"/>
      <c r="F136" s="78"/>
      <c r="G136" s="34"/>
      <c r="H136" s="34"/>
      <c r="I136" s="34"/>
      <c r="J136" s="34"/>
      <c r="K136" s="34"/>
      <c r="L136" s="34"/>
      <c r="M136" s="34"/>
      <c r="N136" s="34"/>
      <c r="O136" s="35"/>
      <c r="P136" s="30">
        <f>P134/V134</f>
        <v>0.35236746716686984</v>
      </c>
      <c r="Q136" s="24">
        <f>Q134/V134</f>
        <v>2.4589741656194399E-2</v>
      </c>
      <c r="R136" s="24">
        <f>R134/V134</f>
        <v>6.6843295903366694E-3</v>
      </c>
      <c r="S136" s="24">
        <f>S134/V134</f>
        <v>3.2513507682904688E-2</v>
      </c>
      <c r="T136" s="24">
        <f>T134/V134</f>
        <v>6.4749037396021822E-2</v>
      </c>
      <c r="U136" s="25">
        <f>U134/V134</f>
        <v>0.51909591650767262</v>
      </c>
      <c r="V136" s="26">
        <f>SUM(P136:U136)</f>
        <v>1</v>
      </c>
    </row>
    <row r="137" spans="1:23" s="18" customFormat="1" ht="15" x14ac:dyDescent="0.2">
      <c r="O137" s="11"/>
      <c r="P137" s="19"/>
    </row>
    <row r="138" spans="1:23" s="18" customFormat="1" ht="45" x14ac:dyDescent="0.2">
      <c r="O138" s="13" t="s">
        <v>23</v>
      </c>
      <c r="P138" s="45" t="s">
        <v>57</v>
      </c>
      <c r="Q138" s="45" t="s">
        <v>58</v>
      </c>
      <c r="R138" s="45" t="s">
        <v>60</v>
      </c>
      <c r="S138" s="65"/>
      <c r="T138" s="65"/>
    </row>
    <row r="139" spans="1:23" s="18" customFormat="1" ht="15" x14ac:dyDescent="0.2">
      <c r="O139" s="46" t="s">
        <v>24</v>
      </c>
      <c r="P139" s="56">
        <f>P134+R134</f>
        <v>631086622.20000017</v>
      </c>
      <c r="Q139" s="61">
        <f>(P139)/$O$134</f>
        <v>35.925111274285769</v>
      </c>
      <c r="R139" s="61">
        <f>Q139*1.1023</f>
        <v>39.600250157645206</v>
      </c>
      <c r="S139" s="48"/>
      <c r="T139" s="48"/>
    </row>
    <row r="140" spans="1:23" s="18" customFormat="1" ht="75" x14ac:dyDescent="0.2">
      <c r="O140" s="47" t="s">
        <v>59</v>
      </c>
      <c r="P140" s="57"/>
      <c r="Q140" s="62">
        <f t="shared" ref="Q140:Q143" si="87">(P140)/$O$134</f>
        <v>0</v>
      </c>
      <c r="R140" s="62"/>
      <c r="S140" s="48"/>
      <c r="T140" s="48"/>
    </row>
    <row r="141" spans="1:23" s="18" customFormat="1" ht="15" x14ac:dyDescent="0.2">
      <c r="O141" s="49" t="s">
        <v>26</v>
      </c>
      <c r="P141" s="58">
        <f>Q134+S134</f>
        <v>100367404</v>
      </c>
      <c r="Q141" s="62">
        <f t="shared" si="87"/>
        <v>5.7134948360044531</v>
      </c>
      <c r="R141" s="62">
        <f t="shared" ref="R141:R143" si="88">Q141*1.1023</f>
        <v>6.2979853577277085</v>
      </c>
      <c r="S141" s="48"/>
      <c r="T141" s="48"/>
    </row>
    <row r="142" spans="1:23" s="18" customFormat="1" ht="15" x14ac:dyDescent="0.2">
      <c r="O142" s="53" t="s">
        <v>25</v>
      </c>
      <c r="P142" s="58">
        <f>T134</f>
        <v>113806007.01627533</v>
      </c>
      <c r="Q142" s="62">
        <f t="shared" si="87"/>
        <v>6.4784980728780797</v>
      </c>
      <c r="R142" s="62">
        <f t="shared" si="88"/>
        <v>7.1412484257335072</v>
      </c>
      <c r="S142" s="48"/>
      <c r="T142" s="48"/>
    </row>
    <row r="143" spans="1:23" s="18" customFormat="1" ht="15.75" thickBot="1" x14ac:dyDescent="0.25">
      <c r="O143" s="54" t="s">
        <v>27</v>
      </c>
      <c r="P143" s="59">
        <f>U134</f>
        <v>912387826.78523183</v>
      </c>
      <c r="Q143" s="63">
        <f t="shared" si="87"/>
        <v>51.938407580719606</v>
      </c>
      <c r="R143" s="63">
        <f t="shared" si="88"/>
        <v>57.251706676227222</v>
      </c>
      <c r="S143" s="48"/>
      <c r="T143" s="48"/>
    </row>
    <row r="144" spans="1:23" s="18" customFormat="1" ht="15.75" thickTop="1" x14ac:dyDescent="0.2">
      <c r="O144" s="19" t="s">
        <v>29</v>
      </c>
      <c r="P144" s="60">
        <f>SUM(P139:P143)</f>
        <v>1757647860.0015073</v>
      </c>
      <c r="Q144" s="64">
        <f>SUM(Q139:Q143)</f>
        <v>100.05551176388791</v>
      </c>
      <c r="R144" s="64">
        <f>SUM(R139:R143)</f>
        <v>110.29119061733365</v>
      </c>
      <c r="S144" s="66"/>
      <c r="T144" s="66"/>
    </row>
  </sheetData>
  <mergeCells count="22">
    <mergeCell ref="C60:F60"/>
    <mergeCell ref="C77:F77"/>
    <mergeCell ref="C78:F78"/>
    <mergeCell ref="C95:F95"/>
    <mergeCell ref="C96:F96"/>
    <mergeCell ref="C23:F23"/>
    <mergeCell ref="C24:F24"/>
    <mergeCell ref="C41:F41"/>
    <mergeCell ref="C42:F42"/>
    <mergeCell ref="C59:F59"/>
    <mergeCell ref="A1:W1"/>
    <mergeCell ref="A2:W2"/>
    <mergeCell ref="A3:W3"/>
    <mergeCell ref="A4:W4"/>
    <mergeCell ref="A5:W5"/>
    <mergeCell ref="C135:F135"/>
    <mergeCell ref="C136:F136"/>
    <mergeCell ref="C113:F113"/>
    <mergeCell ref="C114:F114"/>
    <mergeCell ref="C131:F131"/>
    <mergeCell ref="C132:F132"/>
    <mergeCell ref="C134:F134"/>
  </mergeCells>
  <phoneticPr fontId="4" type="noConversion"/>
  <pageMargins left="0.25" right="0.25" top="0.5" bottom="0.5" header="0" footer="0.25"/>
  <pageSetup paperSize="17" scale="96" fitToHeight="0" orientation="landscape" r:id="rId1"/>
  <headerFooter alignWithMargins="0">
    <oddFooter>&amp;C&amp;Z&amp;F&amp;RPage &amp;P of &amp;N</oddFooter>
  </headerFooter>
  <rowBreaks count="2" manualBreakCount="2">
    <brk id="42" max="16383" man="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1" sqref="B21"/>
    </sheetView>
  </sheetViews>
  <sheetFormatPr defaultRowHeight="15" x14ac:dyDescent="0.2"/>
  <cols>
    <col min="1" max="1" width="33.7109375" style="37" customWidth="1"/>
    <col min="2" max="2" width="91.28515625" style="36" customWidth="1"/>
    <col min="3" max="16384" width="9.140625" style="36"/>
  </cols>
  <sheetData>
    <row r="1" spans="1:2" ht="18" x14ac:dyDescent="0.25">
      <c r="A1" s="83" t="s">
        <v>42</v>
      </c>
      <c r="B1" s="83"/>
    </row>
    <row r="2" spans="1:2" ht="15.75" thickBot="1" x14ac:dyDescent="0.25"/>
    <row r="3" spans="1:2" ht="15.75" thickBot="1" x14ac:dyDescent="0.25">
      <c r="A3" s="38" t="s">
        <v>43</v>
      </c>
      <c r="B3" s="39" t="s">
        <v>44</v>
      </c>
    </row>
    <row r="4" spans="1:2" ht="30.75" thickBot="1" x14ac:dyDescent="0.25">
      <c r="A4" s="40" t="s">
        <v>45</v>
      </c>
      <c r="B4" s="41" t="s">
        <v>46</v>
      </c>
    </row>
    <row r="5" spans="1:2" ht="15.75" thickBot="1" x14ac:dyDescent="0.25">
      <c r="A5" s="42"/>
      <c r="B5" s="43"/>
    </row>
    <row r="6" spans="1:2" ht="30.75" thickBot="1" x14ac:dyDescent="0.25">
      <c r="A6" s="40" t="s">
        <v>47</v>
      </c>
      <c r="B6" s="41" t="s">
        <v>48</v>
      </c>
    </row>
    <row r="7" spans="1:2" ht="15.75" thickBot="1" x14ac:dyDescent="0.25">
      <c r="A7" s="42"/>
      <c r="B7" s="43"/>
    </row>
    <row r="8" spans="1:2" ht="30.75" thickBot="1" x14ac:dyDescent="0.25">
      <c r="A8" s="40" t="s">
        <v>49</v>
      </c>
      <c r="B8" s="41" t="s">
        <v>50</v>
      </c>
    </row>
    <row r="9" spans="1:2" ht="15.75" thickBot="1" x14ac:dyDescent="0.25">
      <c r="A9" s="42"/>
      <c r="B9" s="44"/>
    </row>
    <row r="10" spans="1:2" ht="30.75" thickBot="1" x14ac:dyDescent="0.25">
      <c r="A10" s="40" t="s">
        <v>51</v>
      </c>
      <c r="B10" s="41" t="s">
        <v>52</v>
      </c>
    </row>
    <row r="11" spans="1:2" ht="15.75" thickBot="1" x14ac:dyDescent="0.25">
      <c r="A11" s="42"/>
      <c r="B11" s="44"/>
    </row>
    <row r="12" spans="1:2" ht="45.75" thickBot="1" x14ac:dyDescent="0.25">
      <c r="A12" s="40" t="s">
        <v>53</v>
      </c>
      <c r="B12" s="41" t="s">
        <v>54</v>
      </c>
    </row>
    <row r="13" spans="1:2" ht="15.75" thickBot="1" x14ac:dyDescent="0.25">
      <c r="A13" s="42"/>
      <c r="B13" s="44"/>
    </row>
    <row r="14" spans="1:2" ht="30.75" thickBot="1" x14ac:dyDescent="0.25">
      <c r="A14" s="40" t="s">
        <v>55</v>
      </c>
      <c r="B14" s="41" t="s">
        <v>56</v>
      </c>
    </row>
  </sheetData>
  <mergeCells count="1">
    <mergeCell ref="A1:B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15</vt:i4>
      </vt:variant>
    </vt:vector>
  </HeadingPairs>
  <TitlesOfParts>
    <vt:vector size="17" baseType="lpstr">
      <vt:lpstr>GTR NE-343 Estimate_Revised</vt:lpstr>
      <vt:lpstr>Table 1 Carbon Pool Definitions</vt:lpstr>
      <vt:lpstr>Avg WRJ Pine MFTYP</vt:lpstr>
      <vt:lpstr>WRJ Pine Rotation</vt:lpstr>
      <vt:lpstr>Spruce-Fir MFTYP</vt:lpstr>
      <vt:lpstr>Spruce-Fir Rotation</vt:lpstr>
      <vt:lpstr>Oak-Pine MFTYP</vt:lpstr>
      <vt:lpstr>Oak-Pine Rotation</vt:lpstr>
      <vt:lpstr>Oak-Hickory MFTYP</vt:lpstr>
      <vt:lpstr>Oak-Hickory Rotation</vt:lpstr>
      <vt:lpstr>Elm-Ash-Red Maple MFTYP</vt:lpstr>
      <vt:lpstr>Elm-Ash-Red Maple Rotation</vt:lpstr>
      <vt:lpstr>H Maple-Beech-Y Birch MFTYP</vt:lpstr>
      <vt:lpstr>H Maple-Beech-Y Birch Rotation</vt:lpstr>
      <vt:lpstr>Aspen-White Birch MFTYP</vt:lpstr>
      <vt:lpstr>Aspen-White Birch Rotation</vt:lpstr>
      <vt:lpstr>Overall 2016 Statewide Average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Laustsen, Ken</dc:creator>
  <cp:lastModifiedBy>Mitch</cp:lastModifiedBy>
  <cp:lastPrinted>2018-04-24T18:19:59Z</cp:lastPrinted>
  <dcterms:created xsi:type="dcterms:W3CDTF">2009-06-23T15:22:18Z</dcterms:created>
  <dcterms:modified xsi:type="dcterms:W3CDTF">2018-06-01T17:34:01Z</dcterms:modified>
</cp:coreProperties>
</file>